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FISA/"/>
    </mc:Choice>
  </mc:AlternateContent>
  <xr:revisionPtr revIDLastSave="0" documentId="8_{795C45DA-4969-E244-BCD5-6B4D8DF45364}" xr6:coauthVersionLast="36" xr6:coauthVersionMax="36" xr10:uidLastSave="{00000000-0000-0000-0000-000000000000}"/>
  <bookViews>
    <workbookView xWindow="0" yWindow="460" windowWidth="20740" windowHeight="11320" xr2:uid="{D75A052C-DD5B-438C-AA91-E7A7C3D93DC8}"/>
  </bookViews>
  <sheets>
    <sheet name="Flujo General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  <c r="E175" i="1" l="1"/>
  <c r="F175" i="1"/>
  <c r="D175" i="1"/>
  <c r="F174" i="1"/>
  <c r="F173" i="1"/>
  <c r="F172" i="1"/>
  <c r="F171" i="1"/>
  <c r="F170" i="1"/>
  <c r="F169" i="1"/>
  <c r="F168" i="1"/>
  <c r="F167" i="1"/>
  <c r="D67" i="1" l="1"/>
  <c r="F115" i="1"/>
  <c r="F116" i="1"/>
  <c r="F117" i="1"/>
  <c r="F118" i="1"/>
  <c r="F119" i="1"/>
  <c r="F120" i="1"/>
  <c r="F121" i="1"/>
  <c r="F122" i="1"/>
  <c r="F123" i="1"/>
  <c r="F124" i="1"/>
  <c r="F125" i="1"/>
  <c r="F114" i="1"/>
  <c r="B155" i="1"/>
  <c r="D104" i="1"/>
  <c r="F96" i="1"/>
  <c r="G96" i="1" s="1"/>
  <c r="H96" i="1" s="1"/>
  <c r="I96" i="1" s="1"/>
  <c r="J96" i="1" s="1"/>
  <c r="K96" i="1" s="1"/>
  <c r="L96" i="1" s="1"/>
  <c r="M96" i="1" s="1"/>
  <c r="N96" i="1" s="1"/>
  <c r="O96" i="1" s="1"/>
  <c r="P96" i="1" s="1"/>
  <c r="Q96" i="1" s="1"/>
  <c r="R96" i="1" s="1"/>
  <c r="S96" i="1" s="1"/>
  <c r="T96" i="1" s="1"/>
  <c r="U96" i="1" s="1"/>
  <c r="V96" i="1" s="1"/>
  <c r="W96" i="1" s="1"/>
  <c r="X96" i="1" s="1"/>
  <c r="Y96" i="1" s="1"/>
  <c r="Z96" i="1" s="1"/>
  <c r="AA96" i="1" s="1"/>
  <c r="AB96" i="1" s="1"/>
  <c r="AC96" i="1" s="1"/>
  <c r="AD96" i="1" s="1"/>
  <c r="AE96" i="1" s="1"/>
  <c r="AF96" i="1" s="1"/>
  <c r="AG96" i="1" s="1"/>
  <c r="AH96" i="1" s="1"/>
  <c r="AI96" i="1" s="1"/>
  <c r="AJ96" i="1" s="1"/>
  <c r="AK96" i="1" s="1"/>
  <c r="AL96" i="1" s="1"/>
  <c r="AM96" i="1" s="1"/>
  <c r="AN96" i="1" s="1"/>
  <c r="F92" i="1"/>
  <c r="G92" i="1" s="1"/>
  <c r="H92" i="1" s="1"/>
  <c r="I92" i="1" s="1"/>
  <c r="J92" i="1" s="1"/>
  <c r="K92" i="1" s="1"/>
  <c r="L92" i="1" s="1"/>
  <c r="M92" i="1" s="1"/>
  <c r="N92" i="1" s="1"/>
  <c r="O92" i="1" s="1"/>
  <c r="P92" i="1" s="1"/>
  <c r="Q92" i="1" s="1"/>
  <c r="R92" i="1" s="1"/>
  <c r="S92" i="1" s="1"/>
  <c r="T92" i="1" s="1"/>
  <c r="U92" i="1" s="1"/>
  <c r="V92" i="1" s="1"/>
  <c r="W92" i="1" s="1"/>
  <c r="X92" i="1" s="1"/>
  <c r="Y92" i="1" s="1"/>
  <c r="Z92" i="1" s="1"/>
  <c r="AA92" i="1" s="1"/>
  <c r="AB92" i="1" s="1"/>
  <c r="AC92" i="1" s="1"/>
  <c r="AD92" i="1" s="1"/>
  <c r="AE92" i="1" s="1"/>
  <c r="AF92" i="1" s="1"/>
  <c r="AG92" i="1" s="1"/>
  <c r="AH92" i="1" s="1"/>
  <c r="AI92" i="1" s="1"/>
  <c r="AJ92" i="1" s="1"/>
  <c r="AK92" i="1" s="1"/>
  <c r="AL92" i="1" s="1"/>
  <c r="AM92" i="1" s="1"/>
  <c r="AN92" i="1" s="1"/>
  <c r="F88" i="1"/>
  <c r="G88" i="1" s="1"/>
  <c r="H88" i="1" s="1"/>
  <c r="I88" i="1" s="1"/>
  <c r="J88" i="1" s="1"/>
  <c r="K88" i="1" s="1"/>
  <c r="L88" i="1" s="1"/>
  <c r="M88" i="1" s="1"/>
  <c r="N88" i="1" s="1"/>
  <c r="O88" i="1" s="1"/>
  <c r="P88" i="1" s="1"/>
  <c r="Q88" i="1" s="1"/>
  <c r="R88" i="1" s="1"/>
  <c r="S88" i="1" s="1"/>
  <c r="T88" i="1" s="1"/>
  <c r="U88" i="1" s="1"/>
  <c r="V88" i="1" s="1"/>
  <c r="W88" i="1" s="1"/>
  <c r="X88" i="1" s="1"/>
  <c r="Y88" i="1" s="1"/>
  <c r="Z88" i="1" s="1"/>
  <c r="AA88" i="1" s="1"/>
  <c r="AB88" i="1" s="1"/>
  <c r="AC88" i="1" s="1"/>
  <c r="AD88" i="1" s="1"/>
  <c r="AE88" i="1" s="1"/>
  <c r="AF88" i="1" s="1"/>
  <c r="AG88" i="1" s="1"/>
  <c r="AH88" i="1" s="1"/>
  <c r="AI88" i="1" s="1"/>
  <c r="AJ88" i="1" s="1"/>
  <c r="AK88" i="1" s="1"/>
  <c r="AL88" i="1" s="1"/>
  <c r="AM88" i="1" s="1"/>
  <c r="AN88" i="1" s="1"/>
  <c r="D86" i="1"/>
  <c r="F84" i="1"/>
  <c r="G84" i="1" s="1"/>
  <c r="H84" i="1" s="1"/>
  <c r="I84" i="1" s="1"/>
  <c r="J84" i="1" s="1"/>
  <c r="K84" i="1" s="1"/>
  <c r="L84" i="1" s="1"/>
  <c r="M84" i="1" s="1"/>
  <c r="N84" i="1" s="1"/>
  <c r="O84" i="1" s="1"/>
  <c r="P84" i="1" s="1"/>
  <c r="Q84" i="1" s="1"/>
  <c r="R84" i="1" s="1"/>
  <c r="S84" i="1" s="1"/>
  <c r="T84" i="1" s="1"/>
  <c r="U84" i="1" s="1"/>
  <c r="V84" i="1" s="1"/>
  <c r="W84" i="1" s="1"/>
  <c r="X84" i="1" s="1"/>
  <c r="Y84" i="1" s="1"/>
  <c r="Z84" i="1" s="1"/>
  <c r="AA84" i="1" s="1"/>
  <c r="AB84" i="1" s="1"/>
  <c r="AC84" i="1" s="1"/>
  <c r="AD84" i="1" s="1"/>
  <c r="AE84" i="1" s="1"/>
  <c r="AF84" i="1" s="1"/>
  <c r="AG84" i="1" s="1"/>
  <c r="AH84" i="1" s="1"/>
  <c r="AI84" i="1" s="1"/>
  <c r="AJ84" i="1" s="1"/>
  <c r="AK84" i="1" s="1"/>
  <c r="AL84" i="1" s="1"/>
  <c r="AM84" i="1" s="1"/>
  <c r="AN84" i="1" s="1"/>
  <c r="E83" i="1"/>
  <c r="F83" i="1" s="1"/>
  <c r="G83" i="1" l="1"/>
  <c r="H83" i="1" l="1"/>
  <c r="I83" i="1" l="1"/>
  <c r="J83" i="1" l="1"/>
  <c r="K83" i="1" l="1"/>
  <c r="L83" i="1" l="1"/>
  <c r="M83" i="1" l="1"/>
  <c r="N83" i="1" l="1"/>
  <c r="O83" i="1" l="1"/>
  <c r="F77" i="1"/>
  <c r="G77" i="1" s="1"/>
  <c r="H77" i="1" s="1"/>
  <c r="I77" i="1" s="1"/>
  <c r="J77" i="1" s="1"/>
  <c r="K77" i="1" s="1"/>
  <c r="L77" i="1" s="1"/>
  <c r="M77" i="1" s="1"/>
  <c r="N77" i="1" s="1"/>
  <c r="O77" i="1" s="1"/>
  <c r="P77" i="1" s="1"/>
  <c r="Q77" i="1" s="1"/>
  <c r="R77" i="1" s="1"/>
  <c r="S77" i="1" s="1"/>
  <c r="T77" i="1" s="1"/>
  <c r="U77" i="1" s="1"/>
  <c r="V77" i="1" s="1"/>
  <c r="W77" i="1" s="1"/>
  <c r="X77" i="1" s="1"/>
  <c r="Y77" i="1" s="1"/>
  <c r="Z77" i="1" s="1"/>
  <c r="AA77" i="1" s="1"/>
  <c r="AB77" i="1" s="1"/>
  <c r="AC77" i="1" s="1"/>
  <c r="AD77" i="1" s="1"/>
  <c r="AE77" i="1" s="1"/>
  <c r="AF77" i="1" s="1"/>
  <c r="AG77" i="1" s="1"/>
  <c r="AH77" i="1" s="1"/>
  <c r="AI77" i="1" s="1"/>
  <c r="AJ77" i="1" s="1"/>
  <c r="AK77" i="1" s="1"/>
  <c r="AL77" i="1" s="1"/>
  <c r="AM77" i="1" s="1"/>
  <c r="AN77" i="1" s="1"/>
  <c r="D73" i="1"/>
  <c r="F71" i="1"/>
  <c r="G71" i="1" s="1"/>
  <c r="H71" i="1" s="1"/>
  <c r="I71" i="1" s="1"/>
  <c r="J71" i="1" s="1"/>
  <c r="K71" i="1" s="1"/>
  <c r="L71" i="1" s="1"/>
  <c r="M71" i="1" s="1"/>
  <c r="N71" i="1" s="1"/>
  <c r="O71" i="1" s="1"/>
  <c r="P71" i="1" s="1"/>
  <c r="Q71" i="1" s="1"/>
  <c r="R71" i="1" s="1"/>
  <c r="S71" i="1" s="1"/>
  <c r="T71" i="1" s="1"/>
  <c r="U71" i="1" s="1"/>
  <c r="V71" i="1" s="1"/>
  <c r="W71" i="1" s="1"/>
  <c r="X71" i="1" s="1"/>
  <c r="Y71" i="1" s="1"/>
  <c r="Z71" i="1" s="1"/>
  <c r="AA71" i="1" s="1"/>
  <c r="AB71" i="1" s="1"/>
  <c r="AC71" i="1" s="1"/>
  <c r="AD71" i="1" s="1"/>
  <c r="AE71" i="1" s="1"/>
  <c r="AF71" i="1" s="1"/>
  <c r="AG71" i="1" s="1"/>
  <c r="AH71" i="1" s="1"/>
  <c r="AI71" i="1" s="1"/>
  <c r="AJ71" i="1" s="1"/>
  <c r="AK71" i="1" s="1"/>
  <c r="AL71" i="1" s="1"/>
  <c r="AM71" i="1" s="1"/>
  <c r="AN71" i="1" s="1"/>
  <c r="P83" i="1" l="1"/>
  <c r="F65" i="1"/>
  <c r="G65" i="1" s="1"/>
  <c r="H65" i="1" s="1"/>
  <c r="I65" i="1" s="1"/>
  <c r="J65" i="1" s="1"/>
  <c r="K65" i="1" s="1"/>
  <c r="L65" i="1" s="1"/>
  <c r="M65" i="1" s="1"/>
  <c r="N65" i="1" s="1"/>
  <c r="O65" i="1" s="1"/>
  <c r="P65" i="1" s="1"/>
  <c r="Q65" i="1" s="1"/>
  <c r="R65" i="1" s="1"/>
  <c r="S65" i="1" s="1"/>
  <c r="T65" i="1" s="1"/>
  <c r="U65" i="1" s="1"/>
  <c r="V65" i="1" s="1"/>
  <c r="W65" i="1" s="1"/>
  <c r="X65" i="1" s="1"/>
  <c r="Y65" i="1" s="1"/>
  <c r="Z65" i="1" s="1"/>
  <c r="AA65" i="1" s="1"/>
  <c r="AB65" i="1" s="1"/>
  <c r="AC65" i="1" s="1"/>
  <c r="AD65" i="1" s="1"/>
  <c r="AE65" i="1" s="1"/>
  <c r="AF65" i="1" s="1"/>
  <c r="AG65" i="1" s="1"/>
  <c r="AH65" i="1" s="1"/>
  <c r="AI65" i="1" s="1"/>
  <c r="AJ65" i="1" s="1"/>
  <c r="AK65" i="1" s="1"/>
  <c r="AL65" i="1" s="1"/>
  <c r="AM65" i="1" s="1"/>
  <c r="AN65" i="1" s="1"/>
  <c r="D61" i="1"/>
  <c r="D55" i="1"/>
  <c r="F59" i="1"/>
  <c r="G59" i="1" s="1"/>
  <c r="H59" i="1" s="1"/>
  <c r="I59" i="1" s="1"/>
  <c r="J59" i="1" s="1"/>
  <c r="K59" i="1" s="1"/>
  <c r="L59" i="1" s="1"/>
  <c r="M59" i="1" s="1"/>
  <c r="N59" i="1" s="1"/>
  <c r="O59" i="1" s="1"/>
  <c r="P59" i="1" s="1"/>
  <c r="Q59" i="1" s="1"/>
  <c r="R59" i="1" s="1"/>
  <c r="S59" i="1" s="1"/>
  <c r="T59" i="1" s="1"/>
  <c r="U59" i="1" s="1"/>
  <c r="V59" i="1" s="1"/>
  <c r="W59" i="1" s="1"/>
  <c r="X59" i="1" s="1"/>
  <c r="Y59" i="1" s="1"/>
  <c r="Z59" i="1" s="1"/>
  <c r="AA59" i="1" s="1"/>
  <c r="AB59" i="1" s="1"/>
  <c r="AC59" i="1" s="1"/>
  <c r="AD59" i="1" s="1"/>
  <c r="AE59" i="1" s="1"/>
  <c r="AF59" i="1" s="1"/>
  <c r="AG59" i="1" s="1"/>
  <c r="AH59" i="1" s="1"/>
  <c r="AI59" i="1" s="1"/>
  <c r="AJ59" i="1" s="1"/>
  <c r="AK59" i="1" s="1"/>
  <c r="AL59" i="1" s="1"/>
  <c r="AM59" i="1" s="1"/>
  <c r="AN59" i="1" s="1"/>
  <c r="F53" i="1"/>
  <c r="G53" i="1" s="1"/>
  <c r="H53" i="1" s="1"/>
  <c r="I53" i="1" s="1"/>
  <c r="J53" i="1" s="1"/>
  <c r="K53" i="1" s="1"/>
  <c r="L53" i="1" s="1"/>
  <c r="M53" i="1" s="1"/>
  <c r="N53" i="1" s="1"/>
  <c r="O53" i="1" s="1"/>
  <c r="P53" i="1" s="1"/>
  <c r="Q53" i="1" s="1"/>
  <c r="R53" i="1" s="1"/>
  <c r="S53" i="1" s="1"/>
  <c r="T53" i="1" s="1"/>
  <c r="U53" i="1" s="1"/>
  <c r="V53" i="1" s="1"/>
  <c r="W53" i="1" s="1"/>
  <c r="X53" i="1" s="1"/>
  <c r="Y53" i="1" s="1"/>
  <c r="Z53" i="1" s="1"/>
  <c r="AA53" i="1" s="1"/>
  <c r="AB53" i="1" s="1"/>
  <c r="AC53" i="1" s="1"/>
  <c r="AD53" i="1" s="1"/>
  <c r="AE53" i="1" s="1"/>
  <c r="AF53" i="1" s="1"/>
  <c r="AG53" i="1" s="1"/>
  <c r="AH53" i="1" s="1"/>
  <c r="AI53" i="1" s="1"/>
  <c r="AJ53" i="1" s="1"/>
  <c r="AK53" i="1" s="1"/>
  <c r="AL53" i="1" s="1"/>
  <c r="AM53" i="1" s="1"/>
  <c r="AN53" i="1" s="1"/>
  <c r="D38" i="1"/>
  <c r="F44" i="1"/>
  <c r="G44" i="1" s="1"/>
  <c r="H44" i="1" s="1"/>
  <c r="I44" i="1" s="1"/>
  <c r="J44" i="1" s="1"/>
  <c r="K44" i="1" s="1"/>
  <c r="L44" i="1" s="1"/>
  <c r="M44" i="1" s="1"/>
  <c r="N44" i="1" s="1"/>
  <c r="O44" i="1" s="1"/>
  <c r="P44" i="1" s="1"/>
  <c r="Q44" i="1" s="1"/>
  <c r="R44" i="1" s="1"/>
  <c r="S44" i="1" s="1"/>
  <c r="T44" i="1" s="1"/>
  <c r="U44" i="1" s="1"/>
  <c r="V44" i="1" s="1"/>
  <c r="W44" i="1" s="1"/>
  <c r="X44" i="1" s="1"/>
  <c r="Y44" i="1" s="1"/>
  <c r="Z44" i="1" s="1"/>
  <c r="AA44" i="1" s="1"/>
  <c r="AB44" i="1" s="1"/>
  <c r="AC44" i="1" s="1"/>
  <c r="AD44" i="1" s="1"/>
  <c r="AE44" i="1" s="1"/>
  <c r="AF44" i="1" s="1"/>
  <c r="AG44" i="1" s="1"/>
  <c r="AH44" i="1" s="1"/>
  <c r="AI44" i="1" s="1"/>
  <c r="AJ44" i="1" s="1"/>
  <c r="AK44" i="1" s="1"/>
  <c r="AL44" i="1" s="1"/>
  <c r="AM44" i="1" s="1"/>
  <c r="AN44" i="1" s="1"/>
  <c r="F36" i="1"/>
  <c r="G36" i="1" s="1"/>
  <c r="H36" i="1" s="1"/>
  <c r="I36" i="1" s="1"/>
  <c r="J36" i="1" s="1"/>
  <c r="K36" i="1" s="1"/>
  <c r="L36" i="1" s="1"/>
  <c r="M36" i="1" s="1"/>
  <c r="N36" i="1" s="1"/>
  <c r="O36" i="1" s="1"/>
  <c r="P36" i="1" s="1"/>
  <c r="Q36" i="1" s="1"/>
  <c r="R36" i="1" s="1"/>
  <c r="S36" i="1" s="1"/>
  <c r="T36" i="1" s="1"/>
  <c r="U36" i="1" s="1"/>
  <c r="V36" i="1" s="1"/>
  <c r="W36" i="1" s="1"/>
  <c r="X36" i="1" s="1"/>
  <c r="Y36" i="1" s="1"/>
  <c r="Z36" i="1" s="1"/>
  <c r="AA36" i="1" s="1"/>
  <c r="AB36" i="1" s="1"/>
  <c r="AC36" i="1" s="1"/>
  <c r="AD36" i="1" s="1"/>
  <c r="AE36" i="1" s="1"/>
  <c r="AF36" i="1" s="1"/>
  <c r="AG36" i="1" s="1"/>
  <c r="AH36" i="1" s="1"/>
  <c r="AI36" i="1" s="1"/>
  <c r="AJ36" i="1" s="1"/>
  <c r="AK36" i="1" s="1"/>
  <c r="AL36" i="1" s="1"/>
  <c r="AM36" i="1" s="1"/>
  <c r="AN36" i="1" s="1"/>
  <c r="F28" i="1"/>
  <c r="G28" i="1" s="1"/>
  <c r="H28" i="1" s="1"/>
  <c r="I28" i="1" s="1"/>
  <c r="J28" i="1" s="1"/>
  <c r="K28" i="1" s="1"/>
  <c r="L28" i="1" s="1"/>
  <c r="M28" i="1" s="1"/>
  <c r="N28" i="1" s="1"/>
  <c r="O28" i="1" s="1"/>
  <c r="P28" i="1" s="1"/>
  <c r="Q28" i="1" s="1"/>
  <c r="R28" i="1" s="1"/>
  <c r="S28" i="1" s="1"/>
  <c r="T28" i="1" s="1"/>
  <c r="U28" i="1" s="1"/>
  <c r="V28" i="1" s="1"/>
  <c r="W28" i="1" s="1"/>
  <c r="X28" i="1" s="1"/>
  <c r="Y28" i="1" s="1"/>
  <c r="Z28" i="1" s="1"/>
  <c r="AA28" i="1" s="1"/>
  <c r="AB28" i="1" s="1"/>
  <c r="AC28" i="1" s="1"/>
  <c r="AD28" i="1" s="1"/>
  <c r="AE28" i="1" s="1"/>
  <c r="AF28" i="1" s="1"/>
  <c r="AG28" i="1" s="1"/>
  <c r="AH28" i="1" s="1"/>
  <c r="AI28" i="1" s="1"/>
  <c r="AJ28" i="1" s="1"/>
  <c r="AK28" i="1" s="1"/>
  <c r="AL28" i="1" s="1"/>
  <c r="AM28" i="1" s="1"/>
  <c r="AN28" i="1" s="1"/>
  <c r="E43" i="1"/>
  <c r="F43" i="1" s="1"/>
  <c r="G43" i="1" s="1"/>
  <c r="D46" i="1"/>
  <c r="F86" i="1" l="1"/>
  <c r="F85" i="1" s="1"/>
  <c r="E86" i="1"/>
  <c r="E85" i="1" s="1"/>
  <c r="G86" i="1"/>
  <c r="G85" i="1" s="1"/>
  <c r="H86" i="1"/>
  <c r="H85" i="1" s="1"/>
  <c r="I86" i="1"/>
  <c r="I85" i="1" s="1"/>
  <c r="J86" i="1"/>
  <c r="J85" i="1" s="1"/>
  <c r="K86" i="1"/>
  <c r="K85" i="1" s="1"/>
  <c r="L86" i="1"/>
  <c r="L85" i="1" s="1"/>
  <c r="M86" i="1"/>
  <c r="M85" i="1" s="1"/>
  <c r="N86" i="1"/>
  <c r="N85" i="1" s="1"/>
  <c r="O86" i="1"/>
  <c r="O85" i="1" s="1"/>
  <c r="Q83" i="1"/>
  <c r="P86" i="1"/>
  <c r="E46" i="1"/>
  <c r="E45" i="1" s="1"/>
  <c r="H43" i="1"/>
  <c r="G46" i="1"/>
  <c r="G45" i="1" s="1"/>
  <c r="F46" i="1"/>
  <c r="F45" i="1" s="1"/>
  <c r="E35" i="1"/>
  <c r="E87" i="1" s="1"/>
  <c r="E91" i="1" s="1"/>
  <c r="E95" i="1" s="1"/>
  <c r="P85" i="1" l="1"/>
  <c r="R83" i="1"/>
  <c r="Q86" i="1"/>
  <c r="I43" i="1"/>
  <c r="H46" i="1"/>
  <c r="H45" i="1" s="1"/>
  <c r="E38" i="1"/>
  <c r="E40" i="1"/>
  <c r="Q85" i="1" l="1"/>
  <c r="S83" i="1"/>
  <c r="R86" i="1"/>
  <c r="J43" i="1"/>
  <c r="I46" i="1"/>
  <c r="I45" i="1" s="1"/>
  <c r="R85" i="1" l="1"/>
  <c r="S86" i="1"/>
  <c r="T83" i="1"/>
  <c r="K43" i="1"/>
  <c r="J46" i="1"/>
  <c r="J45" i="1" s="1"/>
  <c r="U83" i="1" l="1"/>
  <c r="T86" i="1"/>
  <c r="S85" i="1"/>
  <c r="L43" i="1"/>
  <c r="K46" i="1"/>
  <c r="K45" i="1" s="1"/>
  <c r="V83" i="1" l="1"/>
  <c r="U86" i="1"/>
  <c r="T85" i="1"/>
  <c r="M43" i="1"/>
  <c r="L46" i="1"/>
  <c r="L45" i="1" s="1"/>
  <c r="W83" i="1" l="1"/>
  <c r="V86" i="1"/>
  <c r="U85" i="1"/>
  <c r="N43" i="1"/>
  <c r="M46" i="1"/>
  <c r="M45" i="1" s="1"/>
  <c r="X83" i="1" l="1"/>
  <c r="W86" i="1"/>
  <c r="V85" i="1"/>
  <c r="O43" i="1"/>
  <c r="N46" i="1"/>
  <c r="N45" i="1" s="1"/>
  <c r="W85" i="1" l="1"/>
  <c r="Y83" i="1"/>
  <c r="X86" i="1"/>
  <c r="P43" i="1"/>
  <c r="O46" i="1"/>
  <c r="O45" i="1" s="1"/>
  <c r="X85" i="1" l="1"/>
  <c r="Z83" i="1"/>
  <c r="Y86" i="1"/>
  <c r="Q43" i="1"/>
  <c r="P46" i="1"/>
  <c r="P45" i="1" s="1"/>
  <c r="AA83" i="1" l="1"/>
  <c r="Z86" i="1"/>
  <c r="Y85" i="1"/>
  <c r="R43" i="1"/>
  <c r="Q46" i="1"/>
  <c r="Q45" i="1" s="1"/>
  <c r="Z85" i="1" l="1"/>
  <c r="AA86" i="1"/>
  <c r="AB83" i="1"/>
  <c r="S43" i="1"/>
  <c r="R46" i="1"/>
  <c r="R45" i="1" s="1"/>
  <c r="AB86" i="1" l="1"/>
  <c r="AB85" i="1" s="1"/>
  <c r="AC83" i="1"/>
  <c r="AA85" i="1"/>
  <c r="T43" i="1"/>
  <c r="S46" i="1"/>
  <c r="S45" i="1" s="1"/>
  <c r="AD83" i="1" l="1"/>
  <c r="AC86" i="1"/>
  <c r="AC85" i="1" s="1"/>
  <c r="U43" i="1"/>
  <c r="T46" i="1"/>
  <c r="T45" i="1" s="1"/>
  <c r="AE83" i="1" l="1"/>
  <c r="AD86" i="1"/>
  <c r="AD85" i="1" s="1"/>
  <c r="V43" i="1"/>
  <c r="U46" i="1"/>
  <c r="U45" i="1" s="1"/>
  <c r="AF83" i="1" l="1"/>
  <c r="AE86" i="1"/>
  <c r="AE85" i="1" s="1"/>
  <c r="W43" i="1"/>
  <c r="V46" i="1"/>
  <c r="V45" i="1" s="1"/>
  <c r="AG83" i="1" l="1"/>
  <c r="AF86" i="1"/>
  <c r="AF85" i="1" s="1"/>
  <c r="X43" i="1"/>
  <c r="W46" i="1"/>
  <c r="W45" i="1" s="1"/>
  <c r="AH83" i="1" l="1"/>
  <c r="AG86" i="1"/>
  <c r="AG85" i="1" s="1"/>
  <c r="Y43" i="1"/>
  <c r="X46" i="1"/>
  <c r="X45" i="1" s="1"/>
  <c r="AI83" i="1" l="1"/>
  <c r="AH86" i="1"/>
  <c r="AH85" i="1" s="1"/>
  <c r="Z43" i="1"/>
  <c r="Y46" i="1"/>
  <c r="Y45" i="1" s="1"/>
  <c r="AJ83" i="1" l="1"/>
  <c r="AI86" i="1"/>
  <c r="AI85" i="1" s="1"/>
  <c r="AA43" i="1"/>
  <c r="Z46" i="1"/>
  <c r="Z45" i="1" s="1"/>
  <c r="AK83" i="1" l="1"/>
  <c r="AJ86" i="1"/>
  <c r="AJ85" i="1" s="1"/>
  <c r="AB43" i="1"/>
  <c r="AA46" i="1"/>
  <c r="AA45" i="1" s="1"/>
  <c r="AB46" i="1" l="1"/>
  <c r="AB45" i="1" s="1"/>
  <c r="AC43" i="1"/>
  <c r="AL83" i="1"/>
  <c r="AK86" i="1"/>
  <c r="AK85" i="1" s="1"/>
  <c r="D4" i="1"/>
  <c r="D10" i="1"/>
  <c r="D31" i="1"/>
  <c r="D30" i="1"/>
  <c r="AM83" i="1" l="1"/>
  <c r="AL86" i="1"/>
  <c r="AL85" i="1" s="1"/>
  <c r="AD43" i="1"/>
  <c r="AC46" i="1"/>
  <c r="AC45" i="1" s="1"/>
  <c r="D32" i="1"/>
  <c r="D13" i="1"/>
  <c r="AE43" i="1" l="1"/>
  <c r="AD46" i="1"/>
  <c r="AD45" i="1" s="1"/>
  <c r="AM86" i="1"/>
  <c r="AM85" i="1" s="1"/>
  <c r="AN83" i="1"/>
  <c r="AN86" i="1" s="1"/>
  <c r="AN85" i="1" s="1"/>
  <c r="E31" i="1"/>
  <c r="E30" i="1"/>
  <c r="E32" i="1"/>
  <c r="F27" i="1" s="1"/>
  <c r="D17" i="1"/>
  <c r="AF43" i="1" l="1"/>
  <c r="AE46" i="1"/>
  <c r="AE45" i="1" s="1"/>
  <c r="D94" i="1"/>
  <c r="D90" i="1"/>
  <c r="E39" i="1"/>
  <c r="E37" i="1" s="1"/>
  <c r="E47" i="1" s="1"/>
  <c r="D47" i="1"/>
  <c r="D39" i="1"/>
  <c r="D40" i="1" s="1"/>
  <c r="F35" i="1"/>
  <c r="F31" i="1"/>
  <c r="F30" i="1"/>
  <c r="F32" i="1"/>
  <c r="G35" i="1" l="1"/>
  <c r="G87" i="1" s="1"/>
  <c r="G91" i="1" s="1"/>
  <c r="G95" i="1" s="1"/>
  <c r="AG43" i="1"/>
  <c r="AF46" i="1"/>
  <c r="AF45" i="1" s="1"/>
  <c r="F40" i="1"/>
  <c r="F87" i="1"/>
  <c r="E90" i="1"/>
  <c r="E89" i="1" s="1"/>
  <c r="F38" i="1"/>
  <c r="F39" i="1"/>
  <c r="F29" i="1"/>
  <c r="G27" i="1"/>
  <c r="E29" i="1"/>
  <c r="E48" i="1" s="1"/>
  <c r="E49" i="1" s="1"/>
  <c r="E67" i="1" s="1"/>
  <c r="G90" i="1" l="1"/>
  <c r="G89" i="1" s="1"/>
  <c r="AH43" i="1"/>
  <c r="AG46" i="1"/>
  <c r="AG45" i="1" s="1"/>
  <c r="F37" i="1"/>
  <c r="F47" i="1" s="1"/>
  <c r="F90" i="1"/>
  <c r="F89" i="1" s="1"/>
  <c r="F91" i="1"/>
  <c r="F95" i="1" s="1"/>
  <c r="E61" i="1"/>
  <c r="E79" i="1"/>
  <c r="E76" i="1" s="1"/>
  <c r="E55" i="1"/>
  <c r="E73" i="1"/>
  <c r="G31" i="1"/>
  <c r="G30" i="1"/>
  <c r="G32" i="1"/>
  <c r="AI43" i="1" l="1"/>
  <c r="AH46" i="1"/>
  <c r="AH45" i="1" s="1"/>
  <c r="F48" i="1"/>
  <c r="F49" i="1" s="1"/>
  <c r="E78" i="1"/>
  <c r="E64" i="1"/>
  <c r="E66" i="1"/>
  <c r="E70" i="1"/>
  <c r="E72" i="1"/>
  <c r="E52" i="1"/>
  <c r="E54" i="1"/>
  <c r="E58" i="1"/>
  <c r="E60" i="1"/>
  <c r="G29" i="1"/>
  <c r="H27" i="1"/>
  <c r="F55" i="1" l="1"/>
  <c r="F54" i="1" s="1"/>
  <c r="F67" i="1"/>
  <c r="F66" i="1" s="1"/>
  <c r="AJ43" i="1"/>
  <c r="AI46" i="1"/>
  <c r="AI45" i="1" s="1"/>
  <c r="F73" i="1"/>
  <c r="F70" i="1" s="1"/>
  <c r="F61" i="1"/>
  <c r="F58" i="1" s="1"/>
  <c r="F79" i="1"/>
  <c r="E94" i="1"/>
  <c r="E93" i="1" s="1"/>
  <c r="E100" i="1" s="1"/>
  <c r="H31" i="1"/>
  <c r="H30" i="1"/>
  <c r="H32" i="1"/>
  <c r="I27" i="1" s="1"/>
  <c r="F52" i="1" l="1"/>
  <c r="F60" i="1"/>
  <c r="F72" i="1"/>
  <c r="F64" i="1"/>
  <c r="F78" i="1"/>
  <c r="AK43" i="1"/>
  <c r="AJ46" i="1"/>
  <c r="AJ45" i="1" s="1"/>
  <c r="E98" i="1"/>
  <c r="E97" i="1" s="1"/>
  <c r="E99" i="1"/>
  <c r="H29" i="1"/>
  <c r="I31" i="1"/>
  <c r="I30" i="1"/>
  <c r="I32" i="1"/>
  <c r="J27" i="1" s="1"/>
  <c r="F94" i="1" l="1"/>
  <c r="F98" i="1" s="1"/>
  <c r="F97" i="1" s="1"/>
  <c r="AL43" i="1"/>
  <c r="AK46" i="1"/>
  <c r="AK45" i="1" s="1"/>
  <c r="I29" i="1"/>
  <c r="J31" i="1"/>
  <c r="J30" i="1"/>
  <c r="J32" i="1"/>
  <c r="K27" i="1" s="1"/>
  <c r="F93" i="1" l="1"/>
  <c r="F100" i="1" s="1"/>
  <c r="F99" i="1" s="1"/>
  <c r="AM43" i="1"/>
  <c r="AL46" i="1"/>
  <c r="AL45" i="1" s="1"/>
  <c r="K31" i="1"/>
  <c r="K30" i="1"/>
  <c r="J29" i="1"/>
  <c r="K32" i="1"/>
  <c r="L27" i="1" s="1"/>
  <c r="AN43" i="1" l="1"/>
  <c r="AN46" i="1" s="1"/>
  <c r="AN45" i="1" s="1"/>
  <c r="AM46" i="1"/>
  <c r="AM45" i="1" s="1"/>
  <c r="K29" i="1"/>
  <c r="L31" i="1"/>
  <c r="L30" i="1"/>
  <c r="L32" i="1"/>
  <c r="M27" i="1" s="1"/>
  <c r="L29" i="1" l="1"/>
  <c r="M31" i="1"/>
  <c r="M30" i="1"/>
  <c r="M32" i="1"/>
  <c r="N27" i="1" s="1"/>
  <c r="M29" i="1" l="1"/>
  <c r="N31" i="1"/>
  <c r="N30" i="1"/>
  <c r="N32" i="1"/>
  <c r="O27" i="1" s="1"/>
  <c r="N29" i="1" l="1"/>
  <c r="O31" i="1"/>
  <c r="O30" i="1"/>
  <c r="O32" i="1"/>
  <c r="P27" i="1" s="1"/>
  <c r="O29" i="1" l="1"/>
  <c r="P31" i="1"/>
  <c r="P30" i="1"/>
  <c r="P32" i="1"/>
  <c r="Q27" i="1" s="1"/>
  <c r="P29" i="1" l="1"/>
  <c r="Q31" i="1"/>
  <c r="Q30" i="1"/>
  <c r="Q32" i="1"/>
  <c r="R27" i="1" s="1"/>
  <c r="Q29" i="1" l="1"/>
  <c r="R31" i="1"/>
  <c r="R30" i="1"/>
  <c r="R32" i="1"/>
  <c r="S27" i="1" s="1"/>
  <c r="S31" i="1" l="1"/>
  <c r="S30" i="1"/>
  <c r="R29" i="1"/>
  <c r="S32" i="1"/>
  <c r="T27" i="1" s="1"/>
  <c r="S29" i="1" l="1"/>
  <c r="T31" i="1"/>
  <c r="T30" i="1"/>
  <c r="T32" i="1"/>
  <c r="U27" i="1" s="1"/>
  <c r="T29" i="1" l="1"/>
  <c r="U31" i="1"/>
  <c r="U30" i="1"/>
  <c r="U32" i="1"/>
  <c r="V27" i="1" s="1"/>
  <c r="U29" i="1" l="1"/>
  <c r="V31" i="1"/>
  <c r="V30" i="1"/>
  <c r="V32" i="1"/>
  <c r="W27" i="1" s="1"/>
  <c r="V29" i="1" l="1"/>
  <c r="W31" i="1"/>
  <c r="W30" i="1"/>
  <c r="W32" i="1"/>
  <c r="X27" i="1" s="1"/>
  <c r="X31" i="1" l="1"/>
  <c r="X30" i="1"/>
  <c r="W29" i="1"/>
  <c r="X32" i="1"/>
  <c r="Y27" i="1" s="1"/>
  <c r="X29" i="1" l="1"/>
  <c r="Y31" i="1"/>
  <c r="Y30" i="1"/>
  <c r="Y32" i="1"/>
  <c r="Z27" i="1" s="1"/>
  <c r="Y29" i="1" l="1"/>
  <c r="Z31" i="1"/>
  <c r="Z30" i="1"/>
  <c r="Z32" i="1"/>
  <c r="AA27" i="1" s="1"/>
  <c r="AA31" i="1" l="1"/>
  <c r="AA30" i="1"/>
  <c r="Z29" i="1"/>
  <c r="AA32" i="1"/>
  <c r="AB27" i="1" s="1"/>
  <c r="AA29" i="1" l="1"/>
  <c r="AB31" i="1"/>
  <c r="AB30" i="1"/>
  <c r="AB32" i="1"/>
  <c r="AC27" i="1" s="1"/>
  <c r="AC31" i="1" l="1"/>
  <c r="AC32" i="1"/>
  <c r="AD27" i="1" s="1"/>
  <c r="AC30" i="1"/>
  <c r="AB29" i="1"/>
  <c r="H35" i="1"/>
  <c r="G39" i="1"/>
  <c r="G38" i="1"/>
  <c r="G40" i="1"/>
  <c r="AC29" i="1" l="1"/>
  <c r="AD30" i="1"/>
  <c r="AD32" i="1"/>
  <c r="AE27" i="1" s="1"/>
  <c r="AD31" i="1"/>
  <c r="I35" i="1"/>
  <c r="I87" i="1" s="1"/>
  <c r="H87" i="1"/>
  <c r="G37" i="1"/>
  <c r="H38" i="1"/>
  <c r="H40" i="1"/>
  <c r="H39" i="1"/>
  <c r="J35" i="1" l="1"/>
  <c r="J87" i="1" s="1"/>
  <c r="J91" i="1" s="1"/>
  <c r="J95" i="1" s="1"/>
  <c r="I38" i="1"/>
  <c r="AD29" i="1"/>
  <c r="I39" i="1"/>
  <c r="AE31" i="1"/>
  <c r="AE30" i="1"/>
  <c r="AE32" i="1"/>
  <c r="AF27" i="1" s="1"/>
  <c r="I40" i="1"/>
  <c r="H90" i="1"/>
  <c r="H89" i="1" s="1"/>
  <c r="H91" i="1"/>
  <c r="H95" i="1" s="1"/>
  <c r="I90" i="1"/>
  <c r="I89" i="1" s="1"/>
  <c r="I91" i="1"/>
  <c r="I95" i="1" s="1"/>
  <c r="G47" i="1"/>
  <c r="G48" i="1"/>
  <c r="G49" i="1" s="1"/>
  <c r="G67" i="1" s="1"/>
  <c r="H37" i="1"/>
  <c r="K35" i="1"/>
  <c r="K87" i="1" s="1"/>
  <c r="J90" i="1" l="1"/>
  <c r="J89" i="1" s="1"/>
  <c r="J39" i="1"/>
  <c r="J40" i="1"/>
  <c r="J38" i="1"/>
  <c r="AE29" i="1"/>
  <c r="I37" i="1"/>
  <c r="I47" i="1" s="1"/>
  <c r="AF31" i="1"/>
  <c r="AF30" i="1"/>
  <c r="AF32" i="1"/>
  <c r="AG27" i="1" s="1"/>
  <c r="K90" i="1"/>
  <c r="K89" i="1" s="1"/>
  <c r="K91" i="1"/>
  <c r="K95" i="1" s="1"/>
  <c r="G55" i="1"/>
  <c r="G79" i="1"/>
  <c r="G73" i="1"/>
  <c r="G70" i="1" s="1"/>
  <c r="G61" i="1"/>
  <c r="H47" i="1"/>
  <c r="H48" i="1"/>
  <c r="H49" i="1" s="1"/>
  <c r="H67" i="1" s="1"/>
  <c r="K40" i="1"/>
  <c r="L35" i="1"/>
  <c r="L87" i="1" s="1"/>
  <c r="K38" i="1"/>
  <c r="K39" i="1"/>
  <c r="J37" i="1" l="1"/>
  <c r="I48" i="1"/>
  <c r="I49" i="1" s="1"/>
  <c r="I67" i="1" s="1"/>
  <c r="AF29" i="1"/>
  <c r="AG30" i="1"/>
  <c r="AG32" i="1"/>
  <c r="AH27" i="1" s="1"/>
  <c r="AG31" i="1"/>
  <c r="L90" i="1"/>
  <c r="L89" i="1" s="1"/>
  <c r="L91" i="1"/>
  <c r="L95" i="1" s="1"/>
  <c r="G60" i="1"/>
  <c r="G58" i="1"/>
  <c r="G52" i="1"/>
  <c r="G54" i="1"/>
  <c r="H55" i="1"/>
  <c r="H79" i="1"/>
  <c r="H73" i="1"/>
  <c r="H70" i="1" s="1"/>
  <c r="H61" i="1"/>
  <c r="G72" i="1"/>
  <c r="G78" i="1"/>
  <c r="G64" i="1"/>
  <c r="G66" i="1"/>
  <c r="J47" i="1"/>
  <c r="J48" i="1"/>
  <c r="J49" i="1" s="1"/>
  <c r="J67" i="1" s="1"/>
  <c r="K37" i="1"/>
  <c r="L40" i="1"/>
  <c r="L39" i="1"/>
  <c r="M35" i="1"/>
  <c r="M87" i="1" s="1"/>
  <c r="L38" i="1"/>
  <c r="I55" i="1" l="1"/>
  <c r="I54" i="1" s="1"/>
  <c r="I61" i="1"/>
  <c r="I58" i="1" s="1"/>
  <c r="I79" i="1"/>
  <c r="I78" i="1" s="1"/>
  <c r="I73" i="1"/>
  <c r="AH32" i="1"/>
  <c r="AI27" i="1" s="1"/>
  <c r="AH30" i="1"/>
  <c r="AH31" i="1"/>
  <c r="AG29" i="1"/>
  <c r="M90" i="1"/>
  <c r="M89" i="1" s="1"/>
  <c r="M91" i="1"/>
  <c r="M95" i="1" s="1"/>
  <c r="G94" i="1"/>
  <c r="G93" i="1" s="1"/>
  <c r="G100" i="1" s="1"/>
  <c r="H78" i="1"/>
  <c r="H52" i="1"/>
  <c r="H54" i="1"/>
  <c r="I64" i="1"/>
  <c r="I66" i="1"/>
  <c r="J79" i="1"/>
  <c r="J73" i="1"/>
  <c r="J70" i="1" s="1"/>
  <c r="J61" i="1"/>
  <c r="J55" i="1"/>
  <c r="H72" i="1"/>
  <c r="H64" i="1"/>
  <c r="H66" i="1"/>
  <c r="H60" i="1"/>
  <c r="H58" i="1"/>
  <c r="K47" i="1"/>
  <c r="K48" i="1"/>
  <c r="K49" i="1" s="1"/>
  <c r="K67" i="1" s="1"/>
  <c r="L37" i="1"/>
  <c r="M40" i="1"/>
  <c r="M39" i="1"/>
  <c r="M38" i="1"/>
  <c r="N35" i="1"/>
  <c r="N87" i="1" s="1"/>
  <c r="I52" i="1" l="1"/>
  <c r="I60" i="1"/>
  <c r="I72" i="1"/>
  <c r="I70" i="1"/>
  <c r="G99" i="1"/>
  <c r="M37" i="1"/>
  <c r="M47" i="1" s="1"/>
  <c r="H94" i="1"/>
  <c r="H93" i="1" s="1"/>
  <c r="H100" i="1" s="1"/>
  <c r="H99" i="1" s="1"/>
  <c r="AH29" i="1"/>
  <c r="G98" i="1"/>
  <c r="AI32" i="1"/>
  <c r="AJ27" i="1" s="1"/>
  <c r="AI31" i="1"/>
  <c r="AI30" i="1"/>
  <c r="N90" i="1"/>
  <c r="N89" i="1" s="1"/>
  <c r="N91" i="1"/>
  <c r="N95" i="1" s="1"/>
  <c r="J64" i="1"/>
  <c r="J66" i="1"/>
  <c r="J60" i="1"/>
  <c r="J58" i="1"/>
  <c r="J54" i="1"/>
  <c r="J52" i="1"/>
  <c r="J72" i="1"/>
  <c r="K55" i="1"/>
  <c r="K61" i="1"/>
  <c r="K79" i="1"/>
  <c r="K73" i="1"/>
  <c r="K70" i="1" s="1"/>
  <c r="J78" i="1"/>
  <c r="L47" i="1"/>
  <c r="L48" i="1"/>
  <c r="L49" i="1" s="1"/>
  <c r="L67" i="1" s="1"/>
  <c r="N39" i="1"/>
  <c r="N38" i="1"/>
  <c r="N40" i="1"/>
  <c r="O35" i="1"/>
  <c r="O87" i="1" s="1"/>
  <c r="I94" i="1" l="1"/>
  <c r="I93" i="1" s="1"/>
  <c r="I100" i="1" s="1"/>
  <c r="I99" i="1" s="1"/>
  <c r="AI29" i="1"/>
  <c r="H98" i="1"/>
  <c r="H97" i="1" s="1"/>
  <c r="G97" i="1"/>
  <c r="M48" i="1"/>
  <c r="M49" i="1" s="1"/>
  <c r="J94" i="1"/>
  <c r="J93" i="1" s="1"/>
  <c r="J100" i="1" s="1"/>
  <c r="J99" i="1" s="1"/>
  <c r="AJ32" i="1"/>
  <c r="AK27" i="1" s="1"/>
  <c r="AJ30" i="1"/>
  <c r="AJ31" i="1"/>
  <c r="O90" i="1"/>
  <c r="O89" i="1" s="1"/>
  <c r="O91" i="1"/>
  <c r="O95" i="1" s="1"/>
  <c r="K66" i="1"/>
  <c r="L61" i="1"/>
  <c r="L55" i="1"/>
  <c r="L79" i="1"/>
  <c r="L73" i="1"/>
  <c r="L70" i="1" s="1"/>
  <c r="K60" i="1"/>
  <c r="K58" i="1"/>
  <c r="K72" i="1"/>
  <c r="K78" i="1"/>
  <c r="K54" i="1"/>
  <c r="K52" i="1"/>
  <c r="O38" i="1"/>
  <c r="O39" i="1"/>
  <c r="O40" i="1"/>
  <c r="P35" i="1"/>
  <c r="P87" i="1" s="1"/>
  <c r="N37" i="1"/>
  <c r="I98" i="1" l="1"/>
  <c r="I97" i="1" s="1"/>
  <c r="M79" i="1"/>
  <c r="M67" i="1"/>
  <c r="M66" i="1" s="1"/>
  <c r="M73" i="1"/>
  <c r="M70" i="1" s="1"/>
  <c r="M61" i="1"/>
  <c r="M58" i="1" s="1"/>
  <c r="M55" i="1"/>
  <c r="M52" i="1" s="1"/>
  <c r="J98" i="1"/>
  <c r="J97" i="1" s="1"/>
  <c r="AJ29" i="1"/>
  <c r="AK31" i="1"/>
  <c r="AK30" i="1"/>
  <c r="AK32" i="1"/>
  <c r="AL27" i="1" s="1"/>
  <c r="K94" i="1"/>
  <c r="K98" i="1" s="1"/>
  <c r="K97" i="1" s="1"/>
  <c r="P90" i="1"/>
  <c r="P89" i="1" s="1"/>
  <c r="P91" i="1"/>
  <c r="P95" i="1" s="1"/>
  <c r="L66" i="1"/>
  <c r="L72" i="1"/>
  <c r="L78" i="1"/>
  <c r="L52" i="1"/>
  <c r="L54" i="1"/>
  <c r="L60" i="1"/>
  <c r="L58" i="1"/>
  <c r="N47" i="1"/>
  <c r="N48" i="1"/>
  <c r="N49" i="1" s="1"/>
  <c r="N67" i="1" s="1"/>
  <c r="O37" i="1"/>
  <c r="P40" i="1"/>
  <c r="Q35" i="1"/>
  <c r="Q87" i="1" s="1"/>
  <c r="P39" i="1"/>
  <c r="P38" i="1"/>
  <c r="M78" i="1" l="1"/>
  <c r="M54" i="1"/>
  <c r="AK29" i="1"/>
  <c r="M72" i="1"/>
  <c r="M60" i="1"/>
  <c r="AL30" i="1"/>
  <c r="AL32" i="1"/>
  <c r="AM27" i="1" s="1"/>
  <c r="AL31" i="1"/>
  <c r="K93" i="1"/>
  <c r="K100" i="1" s="1"/>
  <c r="K99" i="1" s="1"/>
  <c r="L94" i="1"/>
  <c r="L93" i="1" s="1"/>
  <c r="L100" i="1" s="1"/>
  <c r="L99" i="1" s="1"/>
  <c r="Q90" i="1"/>
  <c r="Q89" i="1" s="1"/>
  <c r="Q91" i="1"/>
  <c r="Q95" i="1" s="1"/>
  <c r="N55" i="1"/>
  <c r="N79" i="1"/>
  <c r="N73" i="1"/>
  <c r="N70" i="1" s="1"/>
  <c r="N61" i="1"/>
  <c r="O47" i="1"/>
  <c r="O48" i="1"/>
  <c r="O49" i="1" s="1"/>
  <c r="O67" i="1" s="1"/>
  <c r="P37" i="1"/>
  <c r="Q39" i="1"/>
  <c r="Q40" i="1"/>
  <c r="R35" i="1"/>
  <c r="R87" i="1" s="1"/>
  <c r="Q38" i="1"/>
  <c r="M94" i="1" l="1"/>
  <c r="M98" i="1" s="1"/>
  <c r="M97" i="1" s="1"/>
  <c r="L98" i="1"/>
  <c r="L97" i="1" s="1"/>
  <c r="AM32" i="1"/>
  <c r="AN27" i="1" s="1"/>
  <c r="AM30" i="1"/>
  <c r="AM31" i="1"/>
  <c r="AL29" i="1"/>
  <c r="R90" i="1"/>
  <c r="R89" i="1" s="1"/>
  <c r="R91" i="1"/>
  <c r="R95" i="1" s="1"/>
  <c r="O61" i="1"/>
  <c r="O55" i="1"/>
  <c r="O79" i="1"/>
  <c r="O73" i="1"/>
  <c r="O70" i="1" s="1"/>
  <c r="N78" i="1"/>
  <c r="N58" i="1"/>
  <c r="N60" i="1"/>
  <c r="N72" i="1"/>
  <c r="N66" i="1"/>
  <c r="N54" i="1"/>
  <c r="N52" i="1"/>
  <c r="P47" i="1"/>
  <c r="P48" i="1"/>
  <c r="P49" i="1" s="1"/>
  <c r="P67" i="1" s="1"/>
  <c r="R38" i="1"/>
  <c r="R40" i="1"/>
  <c r="R39" i="1"/>
  <c r="S35" i="1"/>
  <c r="S87" i="1" s="1"/>
  <c r="Q37" i="1"/>
  <c r="M93" i="1" l="1"/>
  <c r="M100" i="1" s="1"/>
  <c r="M99" i="1" s="1"/>
  <c r="AM29" i="1"/>
  <c r="AN32" i="1"/>
  <c r="AN30" i="1"/>
  <c r="AN31" i="1"/>
  <c r="S90" i="1"/>
  <c r="S89" i="1" s="1"/>
  <c r="S91" i="1"/>
  <c r="S95" i="1" s="1"/>
  <c r="N94" i="1"/>
  <c r="N98" i="1" s="1"/>
  <c r="N97" i="1" s="1"/>
  <c r="O52" i="1"/>
  <c r="O54" i="1"/>
  <c r="O78" i="1"/>
  <c r="O60" i="1"/>
  <c r="O58" i="1"/>
  <c r="O72" i="1"/>
  <c r="P55" i="1"/>
  <c r="P79" i="1"/>
  <c r="P73" i="1"/>
  <c r="P70" i="1" s="1"/>
  <c r="P61" i="1"/>
  <c r="O66" i="1"/>
  <c r="Q47" i="1"/>
  <c r="Q48" i="1"/>
  <c r="Q49" i="1" s="1"/>
  <c r="Q67" i="1" s="1"/>
  <c r="R37" i="1"/>
  <c r="S39" i="1"/>
  <c r="S40" i="1"/>
  <c r="T35" i="1"/>
  <c r="T87" i="1" s="1"/>
  <c r="S38" i="1"/>
  <c r="N93" i="1" l="1"/>
  <c r="N100" i="1" s="1"/>
  <c r="N99" i="1" s="1"/>
  <c r="AN29" i="1"/>
  <c r="O94" i="1"/>
  <c r="O93" i="1" s="1"/>
  <c r="O100" i="1" s="1"/>
  <c r="O99" i="1" s="1"/>
  <c r="T90" i="1"/>
  <c r="T89" i="1" s="1"/>
  <c r="T91" i="1"/>
  <c r="T95" i="1" s="1"/>
  <c r="P58" i="1"/>
  <c r="P60" i="1"/>
  <c r="P78" i="1"/>
  <c r="P52" i="1"/>
  <c r="P54" i="1"/>
  <c r="P72" i="1"/>
  <c r="Q61" i="1"/>
  <c r="Q79" i="1"/>
  <c r="Q55" i="1"/>
  <c r="Q73" i="1"/>
  <c r="Q70" i="1" s="1"/>
  <c r="P66" i="1"/>
  <c r="R47" i="1"/>
  <c r="R48" i="1"/>
  <c r="R49" i="1" s="1"/>
  <c r="R67" i="1" s="1"/>
  <c r="S37" i="1"/>
  <c r="T40" i="1"/>
  <c r="T39" i="1"/>
  <c r="T38" i="1"/>
  <c r="U35" i="1"/>
  <c r="U87" i="1" s="1"/>
  <c r="O98" i="1" l="1"/>
  <c r="O97" i="1" s="1"/>
  <c r="P94" i="1"/>
  <c r="P98" i="1" s="1"/>
  <c r="P97" i="1" s="1"/>
  <c r="U90" i="1"/>
  <c r="U89" i="1" s="1"/>
  <c r="U91" i="1"/>
  <c r="U95" i="1" s="1"/>
  <c r="Q52" i="1"/>
  <c r="Q54" i="1"/>
  <c r="Q78" i="1"/>
  <c r="Q72" i="1"/>
  <c r="Q66" i="1"/>
  <c r="R55" i="1"/>
  <c r="R79" i="1"/>
  <c r="R73" i="1"/>
  <c r="R70" i="1" s="1"/>
  <c r="R61" i="1"/>
  <c r="Q58" i="1"/>
  <c r="Q60" i="1"/>
  <c r="S47" i="1"/>
  <c r="S48" i="1"/>
  <c r="S49" i="1" s="1"/>
  <c r="S67" i="1" s="1"/>
  <c r="V35" i="1"/>
  <c r="V87" i="1" s="1"/>
  <c r="U38" i="1"/>
  <c r="U40" i="1"/>
  <c r="U39" i="1"/>
  <c r="T37" i="1"/>
  <c r="U37" i="1" l="1"/>
  <c r="U48" i="1" s="1"/>
  <c r="U49" i="1" s="1"/>
  <c r="U67" i="1" s="1"/>
  <c r="P93" i="1"/>
  <c r="P100" i="1" s="1"/>
  <c r="P99" i="1" s="1"/>
  <c r="V90" i="1"/>
  <c r="V89" i="1" s="1"/>
  <c r="V91" i="1"/>
  <c r="V95" i="1" s="1"/>
  <c r="Q94" i="1"/>
  <c r="Q98" i="1" s="1"/>
  <c r="Q97" i="1" s="1"/>
  <c r="R58" i="1"/>
  <c r="R60" i="1"/>
  <c r="R66" i="1"/>
  <c r="R72" i="1"/>
  <c r="R78" i="1"/>
  <c r="S55" i="1"/>
  <c r="S61" i="1"/>
  <c r="S79" i="1"/>
  <c r="S73" i="1"/>
  <c r="S70" i="1" s="1"/>
  <c r="R54" i="1"/>
  <c r="R52" i="1"/>
  <c r="T47" i="1"/>
  <c r="T48" i="1"/>
  <c r="T49" i="1" s="1"/>
  <c r="T67" i="1" s="1"/>
  <c r="V40" i="1"/>
  <c r="V39" i="1"/>
  <c r="V38" i="1"/>
  <c r="W35" i="1"/>
  <c r="W87" i="1" s="1"/>
  <c r="U47" i="1" l="1"/>
  <c r="Q93" i="1"/>
  <c r="Q100" i="1" s="1"/>
  <c r="Q99" i="1" s="1"/>
  <c r="W90" i="1"/>
  <c r="W89" i="1" s="1"/>
  <c r="W91" i="1"/>
  <c r="W95" i="1" s="1"/>
  <c r="R94" i="1"/>
  <c r="R98" i="1" s="1"/>
  <c r="R97" i="1" s="1"/>
  <c r="S78" i="1"/>
  <c r="S60" i="1"/>
  <c r="S58" i="1"/>
  <c r="S66" i="1"/>
  <c r="S72" i="1"/>
  <c r="U55" i="1"/>
  <c r="U79" i="1"/>
  <c r="U73" i="1"/>
  <c r="U70" i="1" s="1"/>
  <c r="U61" i="1"/>
  <c r="T55" i="1"/>
  <c r="T79" i="1"/>
  <c r="T73" i="1"/>
  <c r="T70" i="1" s="1"/>
  <c r="T61" i="1"/>
  <c r="S52" i="1"/>
  <c r="S54" i="1"/>
  <c r="W40" i="1"/>
  <c r="X35" i="1"/>
  <c r="X87" i="1" s="1"/>
  <c r="W38" i="1"/>
  <c r="W39" i="1"/>
  <c r="V37" i="1"/>
  <c r="R93" i="1" l="1"/>
  <c r="R100" i="1" s="1"/>
  <c r="R99" i="1" s="1"/>
  <c r="S94" i="1"/>
  <c r="S98" i="1" s="1"/>
  <c r="S97" i="1" s="1"/>
  <c r="X90" i="1"/>
  <c r="X89" i="1" s="1"/>
  <c r="X91" i="1"/>
  <c r="X95" i="1" s="1"/>
  <c r="T72" i="1"/>
  <c r="T78" i="1"/>
  <c r="T52" i="1"/>
  <c r="T54" i="1"/>
  <c r="U78" i="1"/>
  <c r="U58" i="1"/>
  <c r="U60" i="1"/>
  <c r="T60" i="1"/>
  <c r="T58" i="1"/>
  <c r="U72" i="1"/>
  <c r="U52" i="1"/>
  <c r="U54" i="1"/>
  <c r="T66" i="1"/>
  <c r="U66" i="1"/>
  <c r="V47" i="1"/>
  <c r="V48" i="1"/>
  <c r="V49" i="1" s="1"/>
  <c r="V67" i="1" s="1"/>
  <c r="W37" i="1"/>
  <c r="X40" i="1"/>
  <c r="X39" i="1"/>
  <c r="X38" i="1"/>
  <c r="Y35" i="1"/>
  <c r="Y87" i="1" s="1"/>
  <c r="S93" i="1" l="1"/>
  <c r="S100" i="1" s="1"/>
  <c r="S99" i="1" s="1"/>
  <c r="U94" i="1"/>
  <c r="U98" i="1" s="1"/>
  <c r="U97" i="1" s="1"/>
  <c r="Y90" i="1"/>
  <c r="Y89" i="1" s="1"/>
  <c r="Y91" i="1"/>
  <c r="Y95" i="1" s="1"/>
  <c r="T94" i="1"/>
  <c r="T98" i="1" s="1"/>
  <c r="T97" i="1" s="1"/>
  <c r="V55" i="1"/>
  <c r="V79" i="1"/>
  <c r="V73" i="1"/>
  <c r="V70" i="1" s="1"/>
  <c r="V61" i="1"/>
  <c r="W47" i="1"/>
  <c r="W48" i="1"/>
  <c r="W49" i="1" s="1"/>
  <c r="W67" i="1" s="1"/>
  <c r="X37" i="1"/>
  <c r="Y40" i="1"/>
  <c r="Y39" i="1"/>
  <c r="Y38" i="1"/>
  <c r="Z35" i="1"/>
  <c r="Z87" i="1" s="1"/>
  <c r="U93" i="1" l="1"/>
  <c r="U100" i="1" s="1"/>
  <c r="U99" i="1" s="1"/>
  <c r="T93" i="1"/>
  <c r="T100" i="1" s="1"/>
  <c r="T99" i="1" s="1"/>
  <c r="Z90" i="1"/>
  <c r="Z89" i="1" s="1"/>
  <c r="Z91" i="1"/>
  <c r="Z95" i="1" s="1"/>
  <c r="V60" i="1"/>
  <c r="V58" i="1"/>
  <c r="V54" i="1"/>
  <c r="V52" i="1"/>
  <c r="W61" i="1"/>
  <c r="W55" i="1"/>
  <c r="W79" i="1"/>
  <c r="W73" i="1"/>
  <c r="W70" i="1" s="1"/>
  <c r="V72" i="1"/>
  <c r="V78" i="1"/>
  <c r="V66" i="1"/>
  <c r="X47" i="1"/>
  <c r="X48" i="1"/>
  <c r="X49" i="1" s="1"/>
  <c r="X67" i="1" s="1"/>
  <c r="Y37" i="1"/>
  <c r="Z39" i="1"/>
  <c r="Z38" i="1"/>
  <c r="AA35" i="1"/>
  <c r="AA87" i="1" s="1"/>
  <c r="Z40" i="1"/>
  <c r="AA90" i="1" l="1"/>
  <c r="AA89" i="1" s="1"/>
  <c r="AA91" i="1"/>
  <c r="AA95" i="1" s="1"/>
  <c r="V94" i="1"/>
  <c r="V98" i="1" s="1"/>
  <c r="V97" i="1" s="1"/>
  <c r="W52" i="1"/>
  <c r="W54" i="1"/>
  <c r="W78" i="1"/>
  <c r="W66" i="1"/>
  <c r="W60" i="1"/>
  <c r="W58" i="1"/>
  <c r="X61" i="1"/>
  <c r="X55" i="1"/>
  <c r="X79" i="1"/>
  <c r="X73" i="1"/>
  <c r="X70" i="1" s="1"/>
  <c r="W72" i="1"/>
  <c r="Y47" i="1"/>
  <c r="Y48" i="1"/>
  <c r="Y49" i="1" s="1"/>
  <c r="Y67" i="1" s="1"/>
  <c r="AA40" i="1"/>
  <c r="AB35" i="1"/>
  <c r="AA39" i="1"/>
  <c r="AA38" i="1"/>
  <c r="Z37" i="1"/>
  <c r="V93" i="1" l="1"/>
  <c r="V100" i="1" s="1"/>
  <c r="V99" i="1" s="1"/>
  <c r="AB87" i="1"/>
  <c r="AB90" i="1" s="1"/>
  <c r="AB89" i="1" s="1"/>
  <c r="AC35" i="1"/>
  <c r="W94" i="1"/>
  <c r="W98" i="1" s="1"/>
  <c r="W97" i="1" s="1"/>
  <c r="X72" i="1"/>
  <c r="X54" i="1"/>
  <c r="X52" i="1"/>
  <c r="X66" i="1"/>
  <c r="X78" i="1"/>
  <c r="Y79" i="1"/>
  <c r="Y61" i="1"/>
  <c r="Y55" i="1"/>
  <c r="Y73" i="1"/>
  <c r="Y70" i="1" s="1"/>
  <c r="X60" i="1"/>
  <c r="X58" i="1"/>
  <c r="Z47" i="1"/>
  <c r="Z48" i="1"/>
  <c r="Z49" i="1" s="1"/>
  <c r="Z67" i="1" s="1"/>
  <c r="AA37" i="1"/>
  <c r="AB40" i="1"/>
  <c r="AB39" i="1"/>
  <c r="AB38" i="1"/>
  <c r="W93" i="1" l="1"/>
  <c r="W100" i="1" s="1"/>
  <c r="W99" i="1" s="1"/>
  <c r="AB91" i="1"/>
  <c r="AB95" i="1" s="1"/>
  <c r="AC38" i="1"/>
  <c r="AC39" i="1"/>
  <c r="AC40" i="1"/>
  <c r="AC87" i="1"/>
  <c r="AD35" i="1"/>
  <c r="X94" i="1"/>
  <c r="X98" i="1" s="1"/>
  <c r="X97" i="1" s="1"/>
  <c r="Y72" i="1"/>
  <c r="Y60" i="1"/>
  <c r="Y58" i="1"/>
  <c r="Y66" i="1"/>
  <c r="Y52" i="1"/>
  <c r="Y54" i="1"/>
  <c r="Z79" i="1"/>
  <c r="Z73" i="1"/>
  <c r="Z70" i="1" s="1"/>
  <c r="Z61" i="1"/>
  <c r="Z55" i="1"/>
  <c r="Y78" i="1"/>
  <c r="AA47" i="1"/>
  <c r="AA48" i="1"/>
  <c r="AA49" i="1" s="1"/>
  <c r="AA67" i="1" s="1"/>
  <c r="AB37" i="1"/>
  <c r="X93" i="1" l="1"/>
  <c r="X100" i="1" s="1"/>
  <c r="X99" i="1" s="1"/>
  <c r="AC91" i="1"/>
  <c r="AC95" i="1" s="1"/>
  <c r="AC90" i="1"/>
  <c r="AC89" i="1" s="1"/>
  <c r="AC37" i="1"/>
  <c r="AD39" i="1"/>
  <c r="AD40" i="1"/>
  <c r="AD87" i="1"/>
  <c r="AD38" i="1"/>
  <c r="AE35" i="1"/>
  <c r="Y94" i="1"/>
  <c r="Y98" i="1" s="1"/>
  <c r="Y97" i="1" s="1"/>
  <c r="Z72" i="1"/>
  <c r="Z54" i="1"/>
  <c r="Z52" i="1"/>
  <c r="Z66" i="1"/>
  <c r="Z60" i="1"/>
  <c r="Z58" i="1"/>
  <c r="AA55" i="1"/>
  <c r="AA79" i="1"/>
  <c r="AA73" i="1"/>
  <c r="AA70" i="1" s="1"/>
  <c r="AA61" i="1"/>
  <c r="Z78" i="1"/>
  <c r="AB47" i="1"/>
  <c r="AB48" i="1"/>
  <c r="Y93" i="1" l="1"/>
  <c r="Y100" i="1" s="1"/>
  <c r="Y99" i="1" s="1"/>
  <c r="AD37" i="1"/>
  <c r="AD48" i="1" s="1"/>
  <c r="AD49" i="1" s="1"/>
  <c r="AD67" i="1" s="1"/>
  <c r="AE39" i="1"/>
  <c r="AE38" i="1"/>
  <c r="AE40" i="1"/>
  <c r="AE87" i="1"/>
  <c r="AF35" i="1"/>
  <c r="AD91" i="1"/>
  <c r="AD95" i="1" s="1"/>
  <c r="AD90" i="1"/>
  <c r="AD89" i="1" s="1"/>
  <c r="Z94" i="1"/>
  <c r="Z93" i="1" s="1"/>
  <c r="Z100" i="1" s="1"/>
  <c r="Z99" i="1" s="1"/>
  <c r="AC47" i="1"/>
  <c r="AC48" i="1"/>
  <c r="AC49" i="1" s="1"/>
  <c r="AC67" i="1" s="1"/>
  <c r="AA72" i="1"/>
  <c r="AA66" i="1"/>
  <c r="AA60" i="1"/>
  <c r="AA58" i="1"/>
  <c r="AA78" i="1"/>
  <c r="AA52" i="1"/>
  <c r="AA54" i="1"/>
  <c r="D48" i="1"/>
  <c r="AB49" i="1"/>
  <c r="AB67" i="1" s="1"/>
  <c r="AD47" i="1" l="1"/>
  <c r="Z98" i="1"/>
  <c r="Z97" i="1" s="1"/>
  <c r="AE91" i="1"/>
  <c r="AE95" i="1" s="1"/>
  <c r="AE90" i="1"/>
  <c r="AE89" i="1" s="1"/>
  <c r="AD73" i="1"/>
  <c r="AD70" i="1" s="1"/>
  <c r="AD79" i="1"/>
  <c r="AD61" i="1"/>
  <c r="AD55" i="1"/>
  <c r="AC61" i="1"/>
  <c r="AC73" i="1"/>
  <c r="AC70" i="1" s="1"/>
  <c r="AC79" i="1"/>
  <c r="AC55" i="1"/>
  <c r="AF39" i="1"/>
  <c r="AF87" i="1"/>
  <c r="AF38" i="1"/>
  <c r="AF40" i="1"/>
  <c r="AG35" i="1"/>
  <c r="AA94" i="1"/>
  <c r="AA98" i="1" s="1"/>
  <c r="AA97" i="1" s="1"/>
  <c r="AE37" i="1"/>
  <c r="AB55" i="1"/>
  <c r="AB79" i="1"/>
  <c r="AB73" i="1"/>
  <c r="AB70" i="1" s="1"/>
  <c r="AB61" i="1"/>
  <c r="D49" i="1"/>
  <c r="AA93" i="1" l="1"/>
  <c r="AA100" i="1" s="1"/>
  <c r="AA99" i="1" s="1"/>
  <c r="AF90" i="1"/>
  <c r="AF89" i="1" s="1"/>
  <c r="AF91" i="1"/>
  <c r="AF95" i="1" s="1"/>
  <c r="AD72" i="1"/>
  <c r="AF37" i="1"/>
  <c r="AD66" i="1"/>
  <c r="AD52" i="1"/>
  <c r="AD54" i="1"/>
  <c r="AD58" i="1"/>
  <c r="AD60" i="1"/>
  <c r="AC58" i="1"/>
  <c r="AC60" i="1"/>
  <c r="AD78" i="1"/>
  <c r="AC66" i="1"/>
  <c r="AE47" i="1"/>
  <c r="AE48" i="1"/>
  <c r="AE49" i="1" s="1"/>
  <c r="AE67" i="1" s="1"/>
  <c r="AC52" i="1"/>
  <c r="AC54" i="1"/>
  <c r="AC78" i="1"/>
  <c r="AG38" i="1"/>
  <c r="AG39" i="1"/>
  <c r="AG87" i="1"/>
  <c r="AG40" i="1"/>
  <c r="AH35" i="1"/>
  <c r="AC72" i="1"/>
  <c r="D108" i="1"/>
  <c r="AB72" i="1"/>
  <c r="AB66" i="1"/>
  <c r="AB60" i="1"/>
  <c r="AB58" i="1"/>
  <c r="D106" i="1" s="1"/>
  <c r="AB78" i="1"/>
  <c r="AB54" i="1"/>
  <c r="AB52" i="1"/>
  <c r="D105" i="1" s="1"/>
  <c r="AF47" i="1" l="1"/>
  <c r="AF48" i="1"/>
  <c r="AF49" i="1" s="1"/>
  <c r="AF67" i="1" s="1"/>
  <c r="AG91" i="1"/>
  <c r="AG95" i="1" s="1"/>
  <c r="AG90" i="1"/>
  <c r="AG89" i="1" s="1"/>
  <c r="AE73" i="1"/>
  <c r="AE70" i="1" s="1"/>
  <c r="AE61" i="1"/>
  <c r="AE79" i="1"/>
  <c r="AE55" i="1"/>
  <c r="AG37" i="1"/>
  <c r="AC94" i="1"/>
  <c r="AH38" i="1"/>
  <c r="AH40" i="1"/>
  <c r="AH87" i="1"/>
  <c r="AH39" i="1"/>
  <c r="AI35" i="1"/>
  <c r="AD94" i="1"/>
  <c r="AB94" i="1"/>
  <c r="AB98" i="1" s="1"/>
  <c r="AB97" i="1" s="1"/>
  <c r="AB93" i="1" l="1"/>
  <c r="AB100" i="1" s="1"/>
  <c r="AH37" i="1"/>
  <c r="AH47" i="1" s="1"/>
  <c r="AE66" i="1"/>
  <c r="AG47" i="1"/>
  <c r="AG48" i="1"/>
  <c r="AG49" i="1" s="1"/>
  <c r="AG67" i="1" s="1"/>
  <c r="AC98" i="1"/>
  <c r="AC97" i="1" s="1"/>
  <c r="AC93" i="1"/>
  <c r="AC100" i="1" s="1"/>
  <c r="AC99" i="1" s="1"/>
  <c r="AE72" i="1"/>
  <c r="AI39" i="1"/>
  <c r="AI87" i="1"/>
  <c r="AI38" i="1"/>
  <c r="AI40" i="1"/>
  <c r="AJ35" i="1"/>
  <c r="AE58" i="1"/>
  <c r="AE60" i="1"/>
  <c r="AD93" i="1"/>
  <c r="AD100" i="1" s="1"/>
  <c r="AD99" i="1" s="1"/>
  <c r="AD98" i="1"/>
  <c r="AD97" i="1" s="1"/>
  <c r="AF55" i="1"/>
  <c r="AF73" i="1"/>
  <c r="AF70" i="1" s="1"/>
  <c r="AF61" i="1"/>
  <c r="AF79" i="1"/>
  <c r="AH90" i="1"/>
  <c r="AH89" i="1" s="1"/>
  <c r="AH91" i="1"/>
  <c r="AH95" i="1" s="1"/>
  <c r="AE52" i="1"/>
  <c r="AE54" i="1"/>
  <c r="AE78" i="1"/>
  <c r="AB99" i="1" l="1"/>
  <c r="AH48" i="1"/>
  <c r="AH49" i="1" s="1"/>
  <c r="AH67" i="1" s="1"/>
  <c r="AF72" i="1"/>
  <c r="AJ87" i="1"/>
  <c r="AJ38" i="1"/>
  <c r="AJ40" i="1"/>
  <c r="AJ39" i="1"/>
  <c r="AK35" i="1"/>
  <c r="AG79" i="1"/>
  <c r="AG55" i="1"/>
  <c r="AG61" i="1"/>
  <c r="AG73" i="1"/>
  <c r="AG70" i="1" s="1"/>
  <c r="AE94" i="1"/>
  <c r="AI90" i="1"/>
  <c r="AI89" i="1" s="1"/>
  <c r="AI91" i="1"/>
  <c r="AI95" i="1" s="1"/>
  <c r="AF78" i="1"/>
  <c r="AI37" i="1"/>
  <c r="AF54" i="1"/>
  <c r="AF52" i="1"/>
  <c r="AF66" i="1"/>
  <c r="AF58" i="1"/>
  <c r="AF60" i="1"/>
  <c r="AJ37" i="1" l="1"/>
  <c r="AJ48" i="1" s="1"/>
  <c r="AJ49" i="1" s="1"/>
  <c r="AJ67" i="1" s="1"/>
  <c r="AH61" i="1"/>
  <c r="AH58" i="1" s="1"/>
  <c r="AF94" i="1"/>
  <c r="AF98" i="1" s="1"/>
  <c r="AF97" i="1" s="1"/>
  <c r="AH79" i="1"/>
  <c r="AH55" i="1"/>
  <c r="AH54" i="1" s="1"/>
  <c r="AH73" i="1"/>
  <c r="AH70" i="1" s="1"/>
  <c r="AK39" i="1"/>
  <c r="AK38" i="1"/>
  <c r="AK40" i="1"/>
  <c r="AK87" i="1"/>
  <c r="AL35" i="1"/>
  <c r="AG66" i="1"/>
  <c r="AJ47" i="1"/>
  <c r="AG72" i="1"/>
  <c r="AG60" i="1"/>
  <c r="AG58" i="1"/>
  <c r="AJ91" i="1"/>
  <c r="AJ95" i="1" s="1"/>
  <c r="AJ90" i="1"/>
  <c r="AJ89" i="1" s="1"/>
  <c r="AE93" i="1"/>
  <c r="AE100" i="1" s="1"/>
  <c r="AE98" i="1"/>
  <c r="AE97" i="1" s="1"/>
  <c r="AG54" i="1"/>
  <c r="AG52" i="1"/>
  <c r="AI47" i="1"/>
  <c r="AI48" i="1"/>
  <c r="AI49" i="1" s="1"/>
  <c r="AI67" i="1" s="1"/>
  <c r="AH66" i="1"/>
  <c r="AG78" i="1"/>
  <c r="AH60" i="1" l="1"/>
  <c r="AH78" i="1"/>
  <c r="AE99" i="1"/>
  <c r="AH52" i="1"/>
  <c r="AF93" i="1"/>
  <c r="AF100" i="1" s="1"/>
  <c r="AF99" i="1" s="1"/>
  <c r="AH72" i="1"/>
  <c r="AL87" i="1"/>
  <c r="AL39" i="1"/>
  <c r="AL40" i="1"/>
  <c r="AL38" i="1"/>
  <c r="AM35" i="1"/>
  <c r="AJ55" i="1"/>
  <c r="AJ61" i="1"/>
  <c r="AJ79" i="1"/>
  <c r="AJ73" i="1"/>
  <c r="AJ70" i="1" s="1"/>
  <c r="AI73" i="1"/>
  <c r="AI70" i="1" s="1"/>
  <c r="AI79" i="1"/>
  <c r="AI55" i="1"/>
  <c r="AI61" i="1"/>
  <c r="AK37" i="1"/>
  <c r="AK91" i="1"/>
  <c r="AK95" i="1" s="1"/>
  <c r="AK90" i="1"/>
  <c r="AK89" i="1" s="1"/>
  <c r="AG94" i="1"/>
  <c r="AH94" i="1" l="1"/>
  <c r="AH93" i="1" s="1"/>
  <c r="AH100" i="1" s="1"/>
  <c r="AH99" i="1" s="1"/>
  <c r="AG93" i="1"/>
  <c r="AG100" i="1" s="1"/>
  <c r="AG99" i="1" s="1"/>
  <c r="AG98" i="1"/>
  <c r="AG97" i="1" s="1"/>
  <c r="AJ58" i="1"/>
  <c r="AJ60" i="1"/>
  <c r="AI58" i="1"/>
  <c r="AI60" i="1"/>
  <c r="AI78" i="1"/>
  <c r="AI66" i="1"/>
  <c r="AK47" i="1"/>
  <c r="AK48" i="1"/>
  <c r="AK49" i="1" s="1"/>
  <c r="AK67" i="1" s="1"/>
  <c r="AI52" i="1"/>
  <c r="AI54" i="1"/>
  <c r="AI72" i="1"/>
  <c r="AL37" i="1"/>
  <c r="AJ78" i="1"/>
  <c r="AJ52" i="1"/>
  <c r="AJ54" i="1"/>
  <c r="AM87" i="1"/>
  <c r="AM38" i="1"/>
  <c r="AM39" i="1"/>
  <c r="AM40" i="1"/>
  <c r="AN35" i="1"/>
  <c r="AJ72" i="1"/>
  <c r="AJ66" i="1"/>
  <c r="AL90" i="1"/>
  <c r="AL89" i="1" s="1"/>
  <c r="AL91" i="1"/>
  <c r="AL95" i="1" s="1"/>
  <c r="AH98" i="1" l="1"/>
  <c r="AH97" i="1" s="1"/>
  <c r="AI94" i="1"/>
  <c r="AI93" i="1" s="1"/>
  <c r="AI100" i="1" s="1"/>
  <c r="AI99" i="1" s="1"/>
  <c r="AJ94" i="1"/>
  <c r="AK55" i="1"/>
  <c r="AK79" i="1"/>
  <c r="AK61" i="1"/>
  <c r="AK73" i="1"/>
  <c r="AK70" i="1" s="1"/>
  <c r="AM90" i="1"/>
  <c r="AM89" i="1" s="1"/>
  <c r="AM91" i="1"/>
  <c r="AM95" i="1" s="1"/>
  <c r="AN38" i="1"/>
  <c r="AN87" i="1"/>
  <c r="AN39" i="1"/>
  <c r="AN40" i="1"/>
  <c r="AL47" i="1"/>
  <c r="AL48" i="1"/>
  <c r="AL49" i="1" s="1"/>
  <c r="AL67" i="1" s="1"/>
  <c r="AM37" i="1"/>
  <c r="AI98" i="1" l="1"/>
  <c r="AI97" i="1" s="1"/>
  <c r="AN37" i="1"/>
  <c r="AN47" i="1" s="1"/>
  <c r="AN91" i="1"/>
  <c r="AN95" i="1" s="1"/>
  <c r="AN90" i="1"/>
  <c r="AN89" i="1" s="1"/>
  <c r="AK72" i="1"/>
  <c r="AK58" i="1"/>
  <c r="AK60" i="1"/>
  <c r="AL73" i="1"/>
  <c r="AL70" i="1" s="1"/>
  <c r="AL79" i="1"/>
  <c r="AL55" i="1"/>
  <c r="AL61" i="1"/>
  <c r="AK66" i="1"/>
  <c r="AK78" i="1"/>
  <c r="AK52" i="1"/>
  <c r="AK54" i="1"/>
  <c r="AJ93" i="1"/>
  <c r="AJ100" i="1" s="1"/>
  <c r="AJ99" i="1" s="1"/>
  <c r="AJ98" i="1"/>
  <c r="AJ97" i="1" s="1"/>
  <c r="AM47" i="1"/>
  <c r="AM48" i="1"/>
  <c r="AM49" i="1" s="1"/>
  <c r="AM67" i="1" s="1"/>
  <c r="AN48" i="1" l="1"/>
  <c r="AN49" i="1" s="1"/>
  <c r="AN67" i="1" s="1"/>
  <c r="AL78" i="1"/>
  <c r="AM55" i="1"/>
  <c r="AM73" i="1"/>
  <c r="AM70" i="1" s="1"/>
  <c r="AM79" i="1"/>
  <c r="AM61" i="1"/>
  <c r="AL54" i="1"/>
  <c r="AL52" i="1"/>
  <c r="AL72" i="1"/>
  <c r="AK94" i="1"/>
  <c r="AL60" i="1"/>
  <c r="AL58" i="1"/>
  <c r="AL66" i="1"/>
  <c r="AN61" i="1" l="1"/>
  <c r="AN58" i="1" s="1"/>
  <c r="AN55" i="1"/>
  <c r="AN52" i="1" s="1"/>
  <c r="AN79" i="1"/>
  <c r="AN73" i="1"/>
  <c r="AN70" i="1" s="1"/>
  <c r="AL94" i="1"/>
  <c r="AL98" i="1" s="1"/>
  <c r="AL97" i="1" s="1"/>
  <c r="AM58" i="1"/>
  <c r="AM60" i="1"/>
  <c r="AN66" i="1"/>
  <c r="AM54" i="1"/>
  <c r="AM52" i="1"/>
  <c r="AM78" i="1"/>
  <c r="AM72" i="1"/>
  <c r="AM66" i="1"/>
  <c r="AK98" i="1"/>
  <c r="AK97" i="1" s="1"/>
  <c r="AK93" i="1"/>
  <c r="AK100" i="1" s="1"/>
  <c r="AK99" i="1" s="1"/>
  <c r="AN54" i="1" l="1"/>
  <c r="AN60" i="1"/>
  <c r="AN78" i="1"/>
  <c r="AN72" i="1"/>
  <c r="AL93" i="1"/>
  <c r="AL100" i="1" s="1"/>
  <c r="AL99" i="1" s="1"/>
  <c r="AM94" i="1"/>
  <c r="AN94" i="1" l="1"/>
  <c r="AN93" i="1" s="1"/>
  <c r="AN100" i="1" s="1"/>
  <c r="AM93" i="1"/>
  <c r="AM100" i="1" s="1"/>
  <c r="AM99" i="1" s="1"/>
  <c r="AM98" i="1"/>
  <c r="AM97" i="1" s="1"/>
  <c r="AN98" i="1" l="1"/>
  <c r="AN97" i="1" s="1"/>
  <c r="AN99" i="1"/>
  <c r="D100" i="1"/>
  <c r="D99" i="1" s="1"/>
  <c r="AB64" i="1"/>
  <c r="P64" i="1"/>
  <c r="AM64" i="1"/>
  <c r="AA64" i="1"/>
  <c r="AC64" i="1"/>
  <c r="T64" i="1"/>
  <c r="X64" i="1"/>
  <c r="U64" i="1"/>
  <c r="Q64" i="1"/>
  <c r="M64" i="1"/>
  <c r="AN64" i="1"/>
  <c r="AJ64" i="1"/>
  <c r="AI64" i="1"/>
  <c r="S64" i="1"/>
  <c r="AF64" i="1"/>
  <c r="AE64" i="1"/>
  <c r="AK64" i="1"/>
  <c r="W64" i="1"/>
  <c r="R64" i="1"/>
  <c r="AH64" i="1"/>
  <c r="AG64" i="1"/>
  <c r="AL64" i="1"/>
  <c r="L64" i="1"/>
  <c r="AD64" i="1"/>
  <c r="O64" i="1"/>
  <c r="Y64" i="1"/>
  <c r="Z64" i="1"/>
  <c r="N64" i="1"/>
  <c r="V64" i="1"/>
  <c r="K64" i="1"/>
  <c r="D98" i="1" l="1"/>
  <c r="D97" i="1" s="1"/>
  <c r="D107" i="1"/>
  <c r="D143" i="1" s="1"/>
  <c r="D161" i="1" l="1"/>
  <c r="D149" i="1"/>
  <c r="D153" i="1" s="1"/>
  <c r="D155" i="1" s="1"/>
  <c r="D156" i="1" s="1"/>
  <c r="D160" i="1"/>
  <c r="D158" i="1" l="1"/>
  <c r="D109" i="1" s="1"/>
  <c r="D154" i="1"/>
  <c r="D162" i="1" l="1"/>
  <c r="D21" i="1" s="1"/>
  <c r="D79" i="1" s="1"/>
  <c r="F76" i="1" l="1"/>
  <c r="G76" i="1"/>
  <c r="H76" i="1"/>
  <c r="J76" i="1"/>
  <c r="I76" i="1"/>
  <c r="K76" i="1"/>
  <c r="L76" i="1"/>
  <c r="M76" i="1"/>
  <c r="N76" i="1"/>
  <c r="O76" i="1"/>
  <c r="P76" i="1"/>
  <c r="Q76" i="1"/>
  <c r="R76" i="1"/>
  <c r="S76" i="1"/>
  <c r="T76" i="1"/>
  <c r="U76" i="1"/>
  <c r="V76" i="1"/>
  <c r="W76" i="1"/>
  <c r="X76" i="1"/>
  <c r="Y76" i="1"/>
  <c r="Z76" i="1"/>
  <c r="AA76" i="1"/>
  <c r="AB76" i="1"/>
  <c r="AC76" i="1"/>
  <c r="AD76" i="1"/>
  <c r="AE76" i="1"/>
  <c r="AF76" i="1"/>
  <c r="AG76" i="1"/>
  <c r="AH76" i="1"/>
  <c r="AJ76" i="1"/>
  <c r="AI76" i="1"/>
  <c r="AK76" i="1"/>
  <c r="AL76" i="1"/>
  <c r="AM76" i="1"/>
  <c r="AN76" i="1"/>
</calcChain>
</file>

<file path=xl/sharedStrings.xml><?xml version="1.0" encoding="utf-8"?>
<sst xmlns="http://schemas.openxmlformats.org/spreadsheetml/2006/main" count="193" uniqueCount="152">
  <si>
    <t>TOTAL DE CAJAS BAJO CUSTODIA</t>
  </si>
  <si>
    <t>CANTIDAD DE FILES POR CAJA</t>
  </si>
  <si>
    <t>TOTAL DE FILES A INDEXAR</t>
  </si>
  <si>
    <t>TIEMPO DE DESTRUCCIÓN DE CAJAS EN MESES</t>
  </si>
  <si>
    <t>CANTIDAD DE CAJAS A DESTRUIR</t>
  </si>
  <si>
    <t>CANTIDAD DE CAJAS A DESTRUIR POR MES</t>
  </si>
  <si>
    <t>PRECIO POR BÚSQUEDA</t>
  </si>
  <si>
    <t>PRECIO POR DESTRUCCIÓN</t>
  </si>
  <si>
    <t>VALOR DE CUSTODIA POR MES CON DSCTO.</t>
  </si>
  <si>
    <t>PRECIO POR ORDENAMIENTO POR CAJA</t>
  </si>
  <si>
    <t>PRECIO DE REGISTRO E INDEXACIÓN POR FILE</t>
  </si>
  <si>
    <t>TRASLADO INICIAL</t>
  </si>
  <si>
    <t>Acumulado de Cajas Destruidas</t>
  </si>
  <si>
    <t>PERÍODO DE EVACUACIÓN DE CAJAS</t>
  </si>
  <si>
    <t>Valor Total por Búsqueda</t>
  </si>
  <si>
    <t>Valor Total por  Destrucción</t>
  </si>
  <si>
    <t>PRECIO DIGITALIZACIÓN</t>
  </si>
  <si>
    <t>PRECIO UNITARIO</t>
  </si>
  <si>
    <t>INVERSIÓN MENSUAL TOTAL POR DESTRUCCIÓN</t>
  </si>
  <si>
    <t>FLUJO DE DESTRUCCIÓN DE CAJAS REMAR</t>
  </si>
  <si>
    <t>INVERSIÓN MENSUAL TOTAL POR ORDENAMIENTO</t>
  </si>
  <si>
    <t>VALOR DE CUSTODIA FÍSICA POR MES</t>
  </si>
  <si>
    <t>FLUJO DE REDUCCIÓN DE CAJAS  PARA CUSTODIA REMAR</t>
  </si>
  <si>
    <t>PERÍODO DE AJUSTE DE CAJAS</t>
  </si>
  <si>
    <t>INVERSIÓN MENSUAL TOTAL POR AJUSTE</t>
  </si>
  <si>
    <t>Valor Total por Custodia Física (- Destrucción) con Dscto.</t>
  </si>
  <si>
    <t>Valor Total por Custodia Física (- Destrucción) sin Dscto.</t>
  </si>
  <si>
    <t>Valor total por Custodia Física Final</t>
  </si>
  <si>
    <t xml:space="preserve">Valor Total por Ordenamiento </t>
  </si>
  <si>
    <t>PERÍODO DE FACTURACIÓN CUSTODIA FÍSICA</t>
  </si>
  <si>
    <t>Valor Total por Custodia Física Sin Destrucción</t>
  </si>
  <si>
    <t>CANTIDAD ACTUAL DE CAJAS BAJO CUSTODIA</t>
  </si>
  <si>
    <t>INVERSIÓN MENSUAL ACTUAL TOTAL POR CUSTODIA</t>
  </si>
  <si>
    <t>AHORRO MENSUAL EN CUSTODIA FISICA</t>
  </si>
  <si>
    <t>GASTO CORRIENTE MENSUAL (DESTR + CUSTODIA)</t>
  </si>
  <si>
    <t>Porcentaje de incremento a la facturación</t>
  </si>
  <si>
    <t>PERÍODO DE ORDENAMIENTO</t>
  </si>
  <si>
    <t>CANTIDAD DE CAJAS A ORDENAR EN EL TIEMPO</t>
  </si>
  <si>
    <t>CANTIDAD DE FILES A INDEXAR EN EL TIEMPO</t>
  </si>
  <si>
    <t>Valor Total por Registro e Indexación</t>
  </si>
  <si>
    <t>PERÍODO DE REGISTRO E INDEXACIÓN</t>
  </si>
  <si>
    <t>PERÍODO DE DIGITALIZACIÓN</t>
  </si>
  <si>
    <t>CANTIDAD DE DOCUMENTOS EN EL TIEMPO (PAG.)</t>
  </si>
  <si>
    <t>INVERSIÓN MENSUAL TOTAL POR REGISTRO</t>
  </si>
  <si>
    <t>Valor Total por Digitalización</t>
  </si>
  <si>
    <t>INVERSIÓN MENSUAL TOTAL POR DIGITALIZACIÓN</t>
  </si>
  <si>
    <t>INVERSIÓN MENSUAL TOTAL POR EXTRACCIÓN</t>
  </si>
  <si>
    <t>PERÍODO DE EXTRACCIÓN</t>
  </si>
  <si>
    <t>PERÍODO DE CUSTODIA DIGITAL</t>
  </si>
  <si>
    <t>INVERSIÓN MENSUAL TOTAL POR CUSTODIA</t>
  </si>
  <si>
    <t>Valor Total por Extracción</t>
  </si>
  <si>
    <t>CANTIDAD AJUSTADA DE CAJAS BAJO CUSTODIA</t>
  </si>
  <si>
    <t>INVERSIÓN MENSUAL NUEVA AJUSTADA POR CUSTODIA</t>
  </si>
  <si>
    <t>CANTIDAD CAJAS BAJO CUSTODIA FINAL</t>
  </si>
  <si>
    <t>Valor Total Mensual del Nuevo Gasto Corriente</t>
  </si>
  <si>
    <t xml:space="preserve">NUEVA INVERSIÓN MENSUAL TOTAL </t>
  </si>
  <si>
    <t>Rango de Cantidad de Imagenes</t>
  </si>
  <si>
    <t>Rango de Peso Aproximado</t>
  </si>
  <si>
    <t xml:space="preserve">1 – 1000 </t>
  </si>
  <si>
    <t>8 Mb – 56.17 Gb</t>
  </si>
  <si>
    <t xml:space="preserve">1001 – 2500 </t>
  </si>
  <si>
    <t>57.00 Gb – 140.43 Gb</t>
  </si>
  <si>
    <t xml:space="preserve">2501 – 4500 </t>
  </si>
  <si>
    <t>141.00 Gb – 252.77 Gb</t>
  </si>
  <si>
    <t xml:space="preserve">4501 – 6000 </t>
  </si>
  <si>
    <t>253.00 Gb – 337.03 Gb</t>
  </si>
  <si>
    <t xml:space="preserve">6001 – 9000 </t>
  </si>
  <si>
    <t>338.00 Gb – 505.54 Gb</t>
  </si>
  <si>
    <t xml:space="preserve">9001 – 13000 </t>
  </si>
  <si>
    <t>506.00 Gb – 730.22 Gb</t>
  </si>
  <si>
    <t xml:space="preserve">13001 – 15000 </t>
  </si>
  <si>
    <t>731.00 Gb – 842.56 Gb</t>
  </si>
  <si>
    <t>15001 – 20000</t>
  </si>
  <si>
    <t>843.00 Gb – 1123.42 Gb</t>
  </si>
  <si>
    <t>20001 – 30000</t>
  </si>
  <si>
    <t>1123.42 Gb – 1685.13 Gb</t>
  </si>
  <si>
    <t>30001 – 40000</t>
  </si>
  <si>
    <t>1685.13 Gb – 2246.84 Gb</t>
  </si>
  <si>
    <t>Diferencia de Facturación del Flujo Anterior vs. Actual</t>
  </si>
  <si>
    <t>Porcentaje de Incremento de Facturación en el Tiempo</t>
  </si>
  <si>
    <t>DIFERENCIA DE FACTURACIÓN ANTERIOR vs. Actual - $</t>
  </si>
  <si>
    <t>DIFERENCIA DE FACTURACIÓN ANTERIOR vs. Actual - %</t>
  </si>
  <si>
    <t>RANGOS DE ALMACENAMIENTO</t>
  </si>
  <si>
    <t>P.V.P. x  GB</t>
  </si>
  <si>
    <t>0 - 100 GIGABYTES</t>
  </si>
  <si>
    <t>101 - 200 GIGABYTES</t>
  </si>
  <si>
    <t>201 - 300 GIGABYTES</t>
  </si>
  <si>
    <t>301 - 400 GIGABYTES</t>
  </si>
  <si>
    <t>401 - 500 GIGABYTES</t>
  </si>
  <si>
    <t>501 - 1000 GIGABYTES</t>
  </si>
  <si>
    <t>INCREMENTO $ - %</t>
  </si>
  <si>
    <t>RESUMEN FINAL DE BENEFICIOS POR CONCEPTO DE DESTRUCCIÒN</t>
  </si>
  <si>
    <t>Valor por GigaByte para Custodia Digital</t>
  </si>
  <si>
    <t>300 Dpi</t>
  </si>
  <si>
    <t>TOTAL DE DIGITALIZACIONES EN EL PERIODO</t>
  </si>
  <si>
    <t>TOTAL DE STORAGE PARA CUSTODIA DIGITAL</t>
  </si>
  <si>
    <t>CANTIDAD DE IMAGENES</t>
  </si>
  <si>
    <t>CARACTERÍSTICAS GENERALES DE LAS IMAGENES</t>
  </si>
  <si>
    <t>TAMAÑO</t>
  </si>
  <si>
    <t>RESOLUCIÒN</t>
  </si>
  <si>
    <t>TIPO</t>
  </si>
  <si>
    <t>COLOR</t>
  </si>
  <si>
    <t>10001 - 20000  GIGABYTES</t>
  </si>
  <si>
    <t>20001 - 30000  GIGABYTES</t>
  </si>
  <si>
    <t>30001 - 40000  GIGABYTES</t>
  </si>
  <si>
    <t>MAS DE  40001  GIGABYTES</t>
  </si>
  <si>
    <t>40001 – 50000</t>
  </si>
  <si>
    <t>2246.84 Gb – 2808.54 Gb</t>
  </si>
  <si>
    <t>PESO UNITARIO APROXIMADO EN MB</t>
  </si>
  <si>
    <t>Peso Total de Img.</t>
  </si>
  <si>
    <t>1 Giga Byte</t>
  </si>
  <si>
    <t>Porcentaje Error</t>
  </si>
  <si>
    <t>Total de Imgenes</t>
  </si>
  <si>
    <t>Total Informacion</t>
  </si>
  <si>
    <t>GB</t>
  </si>
  <si>
    <t>Incremento Mensual</t>
  </si>
  <si>
    <t>Incremento Annual</t>
  </si>
  <si>
    <t>Informacion Annual</t>
  </si>
  <si>
    <t>PERIODO DE APLICACIÓN DEL FLUJO EN MESES</t>
  </si>
  <si>
    <t xml:space="preserve">TOTAL DE EXTRACCION DE INFO EN EL PERIODO </t>
  </si>
  <si>
    <t>CANTIDAD FINAL PARA CUSTODIA</t>
  </si>
  <si>
    <t>CAJAS</t>
  </si>
  <si>
    <t>TOTAL A INDEXAR EN EL PERIODO</t>
  </si>
  <si>
    <t xml:space="preserve">TOTAL A ORDENAR EL PERIODO </t>
  </si>
  <si>
    <t>FILES</t>
  </si>
  <si>
    <t>PAGINAS</t>
  </si>
  <si>
    <t>GIGABYTES</t>
  </si>
  <si>
    <t>A4</t>
  </si>
  <si>
    <t>ESTANDAR</t>
  </si>
  <si>
    <t>CMYK</t>
  </si>
  <si>
    <t>50000 en Adelante</t>
  </si>
  <si>
    <t>2808.54 Gb – 5617.09 Gb</t>
  </si>
  <si>
    <t>TABLA DE PRECIOS POR DIGITALIZACION Y EXTRACCION</t>
  </si>
  <si>
    <t>Precio Unitario Digitalización</t>
  </si>
  <si>
    <t>Precio Unitario Extracción</t>
  </si>
  <si>
    <t>PRECIO PROMEDIO DIGITALIZACIÓN</t>
  </si>
  <si>
    <t>PRECIO PROMEDIO EXTRACCIÓN DE INFORMACIÓN</t>
  </si>
  <si>
    <t>PRECIO DE EXTRACCIÓN DE INFORMACIÓN</t>
  </si>
  <si>
    <t xml:space="preserve">PRECIO DE CUSTODIA DIGITAL </t>
  </si>
  <si>
    <t>MegaByte.</t>
  </si>
  <si>
    <t>GigaByte</t>
  </si>
  <si>
    <t>X GigaByte</t>
  </si>
  <si>
    <t>X Página</t>
  </si>
  <si>
    <t>1001 - 5000 GIGABYTES</t>
  </si>
  <si>
    <t>5001 - 10000  GIGABYTES</t>
  </si>
  <si>
    <t>PRECIO CUSTODIA DIGITAL MENSUAL X GIGABYTE</t>
  </si>
  <si>
    <t>CANTIDAD DE NUEVAS CAJAS PARA INGRESAR EN EL PERIODO</t>
  </si>
  <si>
    <t>CANTIDAD DE GIGABYTES PARA ALMACENMIENTO EN GIGABYTES</t>
  </si>
  <si>
    <t>PRESUPUESTO DEL PROYECTO PARA DESTRUCCIÓN</t>
  </si>
  <si>
    <t>MOYENNE</t>
  </si>
  <si>
    <t>TABLA DE PRECIOS PROMEDIO POR DIGITALIZACION Y EXTRACCION</t>
  </si>
  <si>
    <t xml:space="preserve">CLIENTE: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</si>
</sst>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164" formatCode="_-[$$-409]* #,##0.00_ ;_-[$$-409]* \-#,##0.00\ ;_-[$$-409]* &quot;-&quot;??_ ;_-@_ "/>
    <numFmt numFmtId="165" formatCode="_-[$$-409]* #,##0.0000_ ;_-[$$-409]* \-#,##0.0000\ ;_-[$$-409]* &quot;-&quot;??_ ;_-@_ "/>
    <numFmt numFmtId="166" formatCode="_-[$$-409]* #,##0.00_ ;_-[$$-409]* \-#,##0.00\ ;_-[$$-409]* &quot;-&quot;????_ ;_-@_ "/>
    <numFmt numFmtId="167" formatCode="_-&quot;$&quot;* #,##0.00_-;\-&quot;$&quot;* #,##0.00_-;_-&quot;$&quot;* &quot;-&quot;??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2"/>
      <color theme="0"/>
      <name val="Century Gothic"/>
      <family val="2"/>
    </font>
    <font>
      <b/>
      <sz val="10"/>
      <color rgb="FF000000"/>
      <name val="Century Gothic"/>
      <family val="2"/>
    </font>
    <font>
      <b/>
      <sz val="11"/>
      <color theme="1"/>
      <name val="Century Gothic"/>
      <family val="2"/>
    </font>
    <font>
      <b/>
      <sz val="11"/>
      <name val="Century Gothic"/>
      <family val="2"/>
    </font>
    <font>
      <sz val="10"/>
      <color rgb="FF000000"/>
      <name val="Century Gothic"/>
      <family val="2"/>
    </font>
    <font>
      <b/>
      <sz val="11"/>
      <color rgb="FF000000"/>
      <name val="Century Gothic"/>
      <family val="2"/>
    </font>
    <font>
      <b/>
      <sz val="12"/>
      <color theme="1"/>
      <name val="Century Gothic"/>
      <family val="2"/>
    </font>
    <font>
      <sz val="10"/>
      <color theme="1"/>
      <name val="Century Gothic"/>
      <family val="2"/>
    </font>
    <font>
      <b/>
      <sz val="11"/>
      <color theme="0"/>
      <name val="Century Gothic"/>
      <family val="2"/>
    </font>
    <font>
      <b/>
      <sz val="9"/>
      <color theme="1"/>
      <name val="Century Gothic"/>
      <family val="2"/>
    </font>
    <font>
      <sz val="11"/>
      <color indexed="8"/>
      <name val="Calibri"/>
      <family val="2"/>
    </font>
    <font>
      <b/>
      <sz val="8"/>
      <color theme="1"/>
      <name val="Century Gothic"/>
      <family val="2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entury Gothic"/>
      <family val="2"/>
    </font>
    <font>
      <b/>
      <sz val="16"/>
      <color theme="0"/>
      <name val="Century Gothic"/>
      <family val="2"/>
    </font>
    <font>
      <b/>
      <sz val="10"/>
      <color theme="1"/>
      <name val="Century Gothic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7" fontId="13" fillId="0" borderId="0" applyFont="0" applyFill="0" applyBorder="0" applyAlignment="0" applyProtection="0"/>
  </cellStyleXfs>
  <cellXfs count="151">
    <xf numFmtId="0" fontId="0" fillId="0" borderId="0" xfId="0"/>
    <xf numFmtId="164" fontId="3" fillId="4" borderId="1" xfId="0" applyNumberFormat="1" applyFont="1" applyFill="1" applyBorder="1" applyAlignment="1" applyProtection="1">
      <alignment horizontal="center"/>
    </xf>
    <xf numFmtId="0" fontId="4" fillId="5" borderId="1" xfId="0" applyFont="1" applyFill="1" applyBorder="1" applyAlignment="1" applyProtection="1">
      <alignment horizontal="center"/>
    </xf>
    <xf numFmtId="1" fontId="4" fillId="5" borderId="1" xfId="0" applyNumberFormat="1" applyFont="1" applyFill="1" applyBorder="1" applyAlignment="1" applyProtection="1">
      <alignment horizontal="center"/>
    </xf>
    <xf numFmtId="165" fontId="4" fillId="2" borderId="1" xfId="0" applyNumberFormat="1" applyFont="1" applyFill="1" applyBorder="1" applyAlignment="1" applyProtection="1">
      <alignment horizontal="center"/>
    </xf>
    <xf numFmtId="164" fontId="4" fillId="5" borderId="1" xfId="0" applyNumberFormat="1" applyFont="1" applyFill="1" applyBorder="1" applyAlignment="1" applyProtection="1">
      <alignment horizontal="center"/>
    </xf>
    <xf numFmtId="0" fontId="11" fillId="4" borderId="1" xfId="0" applyFont="1" applyFill="1" applyBorder="1" applyAlignment="1" applyProtection="1">
      <alignment horizontal="center" vertical="center"/>
    </xf>
    <xf numFmtId="17" fontId="4" fillId="6" borderId="1" xfId="0" applyNumberFormat="1" applyFont="1" applyFill="1" applyBorder="1" applyAlignment="1" applyProtection="1">
      <alignment horizontal="center"/>
    </xf>
    <xf numFmtId="44" fontId="5" fillId="3" borderId="1" xfId="0" applyNumberFormat="1" applyFont="1" applyFill="1" applyBorder="1" applyProtection="1"/>
    <xf numFmtId="164" fontId="4" fillId="2" borderId="1" xfId="0" applyNumberFormat="1" applyFont="1" applyFill="1" applyBorder="1" applyAlignment="1" applyProtection="1">
      <alignment horizontal="center"/>
    </xf>
    <xf numFmtId="44" fontId="10" fillId="0" borderId="1" xfId="0" applyNumberFormat="1" applyFont="1" applyBorder="1" applyProtection="1"/>
    <xf numFmtId="164" fontId="5" fillId="2" borderId="1" xfId="0" applyNumberFormat="1" applyFont="1" applyFill="1" applyBorder="1" applyProtection="1"/>
    <xf numFmtId="1" fontId="8" fillId="5" borderId="1" xfId="0" applyNumberFormat="1" applyFont="1" applyFill="1" applyBorder="1" applyAlignment="1" applyProtection="1">
      <alignment horizontal="center"/>
    </xf>
    <xf numFmtId="1" fontId="11" fillId="4" borderId="1" xfId="0" applyNumberFormat="1" applyFont="1" applyFill="1" applyBorder="1" applyAlignment="1" applyProtection="1">
      <alignment horizontal="center" vertical="center"/>
    </xf>
    <xf numFmtId="165" fontId="4" fillId="5" borderId="1" xfId="0" applyNumberFormat="1" applyFont="1" applyFill="1" applyBorder="1" applyAlignment="1" applyProtection="1">
      <alignment horizontal="center"/>
    </xf>
    <xf numFmtId="166" fontId="10" fillId="0" borderId="1" xfId="0" applyNumberFormat="1" applyFont="1" applyBorder="1" applyProtection="1"/>
    <xf numFmtId="164" fontId="10" fillId="0" borderId="1" xfId="0" applyNumberFormat="1" applyFont="1" applyBorder="1" applyProtection="1"/>
    <xf numFmtId="0" fontId="5" fillId="7" borderId="1" xfId="0" applyFont="1" applyFill="1" applyBorder="1" applyAlignment="1" applyProtection="1">
      <alignment horizontal="center" vertical="center"/>
    </xf>
    <xf numFmtId="165" fontId="4" fillId="7" borderId="1" xfId="0" applyNumberFormat="1" applyFont="1" applyFill="1" applyBorder="1" applyAlignment="1" applyProtection="1">
      <alignment horizontal="center"/>
    </xf>
    <xf numFmtId="44" fontId="5" fillId="7" borderId="1" xfId="0" applyNumberFormat="1" applyFont="1" applyFill="1" applyBorder="1" applyProtection="1"/>
    <xf numFmtId="165" fontId="4" fillId="8" borderId="1" xfId="0" applyNumberFormat="1" applyFont="1" applyFill="1" applyBorder="1" applyAlignment="1" applyProtection="1">
      <alignment horizontal="center"/>
    </xf>
    <xf numFmtId="164" fontId="8" fillId="8" borderId="1" xfId="0" applyNumberFormat="1" applyFont="1" applyFill="1" applyBorder="1" applyAlignment="1" applyProtection="1">
      <alignment horizontal="center"/>
    </xf>
    <xf numFmtId="10" fontId="10" fillId="0" borderId="1" xfId="0" applyNumberFormat="1" applyFont="1" applyBorder="1" applyProtection="1"/>
    <xf numFmtId="10" fontId="10" fillId="0" borderId="1" xfId="1" applyNumberFormat="1" applyFont="1" applyBorder="1" applyProtection="1"/>
    <xf numFmtId="1" fontId="11" fillId="4" borderId="1" xfId="0" applyNumberFormat="1" applyFont="1" applyFill="1" applyBorder="1" applyProtection="1"/>
    <xf numFmtId="164" fontId="8" fillId="3" borderId="1" xfId="0" applyNumberFormat="1" applyFont="1" applyFill="1" applyBorder="1" applyAlignment="1" applyProtection="1">
      <alignment horizontal="center"/>
    </xf>
    <xf numFmtId="0" fontId="5" fillId="2" borderId="1" xfId="0" applyFont="1" applyFill="1" applyBorder="1" applyAlignment="1" applyProtection="1">
      <alignment horizontal="center" vertical="center"/>
    </xf>
    <xf numFmtId="44" fontId="5" fillId="10" borderId="1" xfId="0" applyNumberFormat="1" applyFont="1" applyFill="1" applyBorder="1" applyProtection="1"/>
    <xf numFmtId="1" fontId="5" fillId="8" borderId="1" xfId="0" applyNumberFormat="1" applyFont="1" applyFill="1" applyBorder="1" applyAlignment="1" applyProtection="1">
      <alignment horizontal="center" vertical="center"/>
    </xf>
    <xf numFmtId="44" fontId="5" fillId="9" borderId="1" xfId="0" applyNumberFormat="1" applyFont="1" applyFill="1" applyBorder="1" applyProtection="1"/>
    <xf numFmtId="1" fontId="5" fillId="7" borderId="1" xfId="0" applyNumberFormat="1" applyFont="1" applyFill="1" applyBorder="1" applyAlignment="1" applyProtection="1">
      <alignment horizontal="center" vertical="center"/>
    </xf>
    <xf numFmtId="44" fontId="5" fillId="11" borderId="1" xfId="0" applyNumberFormat="1" applyFont="1" applyFill="1" applyBorder="1" applyProtection="1"/>
    <xf numFmtId="1" fontId="11" fillId="13" borderId="1" xfId="0" applyNumberFormat="1" applyFont="1" applyFill="1" applyBorder="1" applyAlignment="1" applyProtection="1">
      <alignment horizontal="center" vertical="center"/>
    </xf>
    <xf numFmtId="164" fontId="3" fillId="13" borderId="1" xfId="0" applyNumberFormat="1" applyFont="1" applyFill="1" applyBorder="1" applyAlignment="1" applyProtection="1">
      <alignment vertical="center" wrapText="1"/>
    </xf>
    <xf numFmtId="44" fontId="5" fillId="14" borderId="1" xfId="0" applyNumberFormat="1" applyFont="1" applyFill="1" applyBorder="1" applyProtection="1"/>
    <xf numFmtId="10" fontId="11" fillId="13" borderId="0" xfId="0" applyNumberFormat="1" applyFont="1" applyFill="1" applyAlignment="1" applyProtection="1">
      <alignment horizontal="center" vertical="center"/>
    </xf>
    <xf numFmtId="9" fontId="5" fillId="14" borderId="1" xfId="0" applyNumberFormat="1" applyFont="1" applyFill="1" applyBorder="1" applyProtection="1"/>
    <xf numFmtId="10" fontId="10" fillId="0" borderId="1" xfId="1" applyNumberFormat="1" applyFont="1" applyBorder="1" applyAlignment="1" applyProtection="1">
      <alignment horizontal="center" vertical="center"/>
    </xf>
    <xf numFmtId="9" fontId="10" fillId="0" borderId="1" xfId="1" applyFont="1" applyBorder="1" applyProtection="1"/>
    <xf numFmtId="0" fontId="5" fillId="7" borderId="10" xfId="0" applyFont="1" applyFill="1" applyBorder="1" applyProtection="1"/>
    <xf numFmtId="1" fontId="2" fillId="11" borderId="5" xfId="0" applyNumberFormat="1" applyFont="1" applyFill="1" applyBorder="1" applyAlignment="1" applyProtection="1">
      <alignment vertical="center"/>
    </xf>
    <xf numFmtId="1" fontId="2" fillId="11" borderId="19" xfId="0" applyNumberFormat="1" applyFont="1" applyFill="1" applyBorder="1" applyAlignment="1" applyProtection="1">
      <alignment vertical="center"/>
    </xf>
    <xf numFmtId="2" fontId="2" fillId="11" borderId="20" xfId="0" applyNumberFormat="1" applyFont="1" applyFill="1" applyBorder="1" applyAlignment="1" applyProtection="1">
      <alignment vertical="center"/>
    </xf>
    <xf numFmtId="165" fontId="10" fillId="12" borderId="7" xfId="2" applyNumberFormat="1" applyFont="1" applyFill="1" applyBorder="1" applyProtection="1"/>
    <xf numFmtId="165" fontId="10" fillId="12" borderId="8" xfId="2" applyNumberFormat="1" applyFont="1" applyFill="1" applyBorder="1" applyProtection="1"/>
    <xf numFmtId="1" fontId="9" fillId="7" borderId="11" xfId="0" applyNumberFormat="1" applyFont="1" applyFill="1" applyBorder="1" applyAlignment="1" applyProtection="1">
      <alignment horizontal="center"/>
    </xf>
    <xf numFmtId="2" fontId="2" fillId="12" borderId="7" xfId="0" applyNumberFormat="1" applyFont="1" applyFill="1" applyBorder="1" applyProtection="1"/>
    <xf numFmtId="0" fontId="5" fillId="2" borderId="10" xfId="0" applyFont="1" applyFill="1" applyBorder="1" applyAlignment="1" applyProtection="1">
      <alignment horizontal="center" vertical="center"/>
    </xf>
    <xf numFmtId="0" fontId="2" fillId="12" borderId="7" xfId="0" applyFont="1" applyFill="1" applyBorder="1" applyProtection="1"/>
    <xf numFmtId="2" fontId="2" fillId="12" borderId="8" xfId="0" applyNumberFormat="1" applyFont="1" applyFill="1" applyBorder="1" applyProtection="1"/>
    <xf numFmtId="2" fontId="2" fillId="12" borderId="9" xfId="0" applyNumberFormat="1" applyFont="1" applyFill="1" applyBorder="1" applyProtection="1"/>
    <xf numFmtId="2" fontId="9" fillId="7" borderId="10" xfId="0" applyNumberFormat="1" applyFont="1" applyFill="1" applyBorder="1" applyProtection="1"/>
    <xf numFmtId="165" fontId="5" fillId="11" borderId="7" xfId="0" applyNumberFormat="1" applyFont="1" applyFill="1" applyBorder="1" applyProtection="1"/>
    <xf numFmtId="165" fontId="5" fillId="11" borderId="8" xfId="0" applyNumberFormat="1" applyFont="1" applyFill="1" applyBorder="1" applyProtection="1"/>
    <xf numFmtId="165" fontId="5" fillId="11" borderId="9" xfId="0" applyNumberFormat="1" applyFont="1" applyFill="1" applyBorder="1" applyProtection="1"/>
    <xf numFmtId="165" fontId="10" fillId="0" borderId="8" xfId="2" applyNumberFormat="1" applyFont="1" applyFill="1" applyBorder="1" applyProtection="1"/>
    <xf numFmtId="165" fontId="10" fillId="0" borderId="14" xfId="2" applyNumberFormat="1" applyFont="1" applyFill="1" applyBorder="1" applyProtection="1"/>
    <xf numFmtId="165" fontId="10" fillId="0" borderId="9" xfId="2" applyNumberFormat="1" applyFont="1" applyFill="1" applyBorder="1" applyProtection="1"/>
    <xf numFmtId="2" fontId="5" fillId="2" borderId="10" xfId="0" applyNumberFormat="1" applyFont="1" applyFill="1" applyBorder="1" applyAlignment="1" applyProtection="1">
      <alignment horizontal="center" vertical="center"/>
    </xf>
    <xf numFmtId="165" fontId="5" fillId="2" borderId="10" xfId="0" applyNumberFormat="1" applyFont="1" applyFill="1" applyBorder="1" applyAlignment="1" applyProtection="1">
      <alignment horizontal="center" vertical="center"/>
    </xf>
    <xf numFmtId="0" fontId="2" fillId="0" borderId="0" xfId="0" applyFont="1" applyProtection="1"/>
    <xf numFmtId="0" fontId="3" fillId="4" borderId="1" xfId="0" applyFont="1" applyFill="1" applyBorder="1" applyAlignment="1" applyProtection="1">
      <alignment horizontal="center"/>
    </xf>
    <xf numFmtId="9" fontId="5" fillId="2" borderId="1" xfId="0" applyNumberFormat="1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/>
    </xf>
    <xf numFmtId="9" fontId="5" fillId="7" borderId="1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9" fontId="2" fillId="0" borderId="0" xfId="0" applyNumberFormat="1" applyFont="1" applyFill="1" applyProtection="1"/>
    <xf numFmtId="0" fontId="4" fillId="0" borderId="0" xfId="0" applyFont="1" applyFill="1" applyBorder="1" applyAlignment="1" applyProtection="1">
      <alignment horizontal="center"/>
    </xf>
    <xf numFmtId="164" fontId="4" fillId="0" borderId="0" xfId="0" applyNumberFormat="1" applyFont="1" applyFill="1" applyBorder="1" applyAlignment="1" applyProtection="1">
      <alignment horizontal="center"/>
    </xf>
    <xf numFmtId="0" fontId="2" fillId="0" borderId="0" xfId="0" applyFont="1" applyFill="1" applyProtection="1"/>
    <xf numFmtId="0" fontId="8" fillId="6" borderId="1" xfId="0" applyFont="1" applyFill="1" applyBorder="1" applyAlignment="1" applyProtection="1">
      <alignment horizontal="center"/>
    </xf>
    <xf numFmtId="0" fontId="8" fillId="3" borderId="1" xfId="0" applyFont="1" applyFill="1" applyBorder="1" applyAlignment="1" applyProtection="1">
      <alignment horizontal="center"/>
    </xf>
    <xf numFmtId="0" fontId="7" fillId="0" borderId="1" xfId="0" applyFont="1" applyBorder="1" applyAlignment="1" applyProtection="1">
      <alignment horizontal="left"/>
    </xf>
    <xf numFmtId="0" fontId="8" fillId="5" borderId="1" xfId="0" applyFont="1" applyFill="1" applyBorder="1" applyAlignment="1" applyProtection="1">
      <alignment horizontal="left"/>
    </xf>
    <xf numFmtId="1" fontId="2" fillId="0" borderId="0" xfId="0" applyNumberFormat="1" applyFont="1" applyProtection="1"/>
    <xf numFmtId="0" fontId="8" fillId="8" borderId="1" xfId="0" applyFont="1" applyFill="1" applyBorder="1" applyAlignment="1" applyProtection="1">
      <alignment horizontal="center"/>
    </xf>
    <xf numFmtId="0" fontId="7" fillId="0" borderId="0" xfId="0" applyFont="1" applyBorder="1" applyAlignment="1" applyProtection="1">
      <alignment horizontal="left"/>
    </xf>
    <xf numFmtId="0" fontId="8" fillId="10" borderId="1" xfId="0" applyFont="1" applyFill="1" applyBorder="1" applyAlignment="1" applyProtection="1">
      <alignment horizontal="center"/>
    </xf>
    <xf numFmtId="0" fontId="8" fillId="9" borderId="1" xfId="0" applyFont="1" applyFill="1" applyBorder="1" applyAlignment="1" applyProtection="1">
      <alignment horizontal="center"/>
    </xf>
    <xf numFmtId="0" fontId="8" fillId="11" borderId="1" xfId="0" applyFont="1" applyFill="1" applyBorder="1" applyAlignment="1" applyProtection="1">
      <alignment horizontal="center"/>
    </xf>
    <xf numFmtId="0" fontId="3" fillId="13" borderId="1" xfId="0" applyFont="1" applyFill="1" applyBorder="1" applyAlignment="1" applyProtection="1">
      <alignment horizontal="center" vertical="center" wrapText="1"/>
    </xf>
    <xf numFmtId="0" fontId="8" fillId="14" borderId="1" xfId="0" applyFont="1" applyFill="1" applyBorder="1" applyAlignment="1" applyProtection="1">
      <alignment horizontal="center"/>
    </xf>
    <xf numFmtId="0" fontId="5" fillId="7" borderId="2" xfId="0" applyFont="1" applyFill="1" applyBorder="1" applyProtection="1"/>
    <xf numFmtId="0" fontId="2" fillId="11" borderId="5" xfId="0" applyFont="1" applyFill="1" applyBorder="1" applyAlignment="1" applyProtection="1">
      <alignment vertical="center"/>
    </xf>
    <xf numFmtId="0" fontId="2" fillId="11" borderId="5" xfId="0" applyFont="1" applyFill="1" applyBorder="1" applyAlignment="1" applyProtection="1">
      <alignment horizontal="left" vertical="center"/>
    </xf>
    <xf numFmtId="0" fontId="2" fillId="11" borderId="19" xfId="0" applyFont="1" applyFill="1" applyBorder="1" applyAlignment="1" applyProtection="1">
      <alignment vertical="center"/>
    </xf>
    <xf numFmtId="0" fontId="2" fillId="11" borderId="19" xfId="0" applyFont="1" applyFill="1" applyBorder="1" applyAlignment="1" applyProtection="1">
      <alignment horizontal="left" vertical="center"/>
    </xf>
    <xf numFmtId="0" fontId="2" fillId="11" borderId="20" xfId="0" applyFont="1" applyFill="1" applyBorder="1" applyAlignment="1" applyProtection="1">
      <alignment vertical="center"/>
    </xf>
    <xf numFmtId="0" fontId="2" fillId="11" borderId="20" xfId="0" applyFont="1" applyFill="1" applyBorder="1" applyAlignment="1" applyProtection="1">
      <alignment horizontal="left" vertical="center"/>
    </xf>
    <xf numFmtId="0" fontId="9" fillId="0" borderId="5" xfId="0" applyFont="1" applyBorder="1" applyAlignment="1" applyProtection="1">
      <alignment horizontal="center" vertical="center" wrapText="1"/>
    </xf>
    <xf numFmtId="0" fontId="12" fillId="0" borderId="6" xfId="0" applyFont="1" applyBorder="1" applyAlignment="1" applyProtection="1">
      <alignment horizontal="center" vertical="center" wrapText="1"/>
    </xf>
    <xf numFmtId="0" fontId="14" fillId="0" borderId="5" xfId="0" applyFont="1" applyBorder="1" applyAlignment="1" applyProtection="1">
      <alignment horizontal="center" vertical="center" wrapText="1"/>
    </xf>
    <xf numFmtId="0" fontId="10" fillId="0" borderId="7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8" xfId="0" applyFont="1" applyFill="1" applyBorder="1" applyAlignment="1" applyProtection="1">
      <alignment horizontal="center" vertical="center" wrapText="1"/>
    </xf>
    <xf numFmtId="0" fontId="10" fillId="0" borderId="14" xfId="0" applyFont="1" applyFill="1" applyBorder="1" applyAlignment="1" applyProtection="1">
      <alignment horizontal="center" vertical="center" wrapText="1"/>
    </xf>
    <xf numFmtId="0" fontId="10" fillId="0" borderId="9" xfId="0" applyFont="1" applyFill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/>
    </xf>
    <xf numFmtId="165" fontId="5" fillId="0" borderId="0" xfId="0" applyNumberFormat="1" applyFont="1" applyFill="1" applyBorder="1" applyProtection="1"/>
    <xf numFmtId="0" fontId="16" fillId="2" borderId="10" xfId="0" applyFont="1" applyFill="1" applyBorder="1" applyAlignment="1" applyProtection="1">
      <alignment horizontal="center" vertical="center"/>
    </xf>
    <xf numFmtId="0" fontId="15" fillId="12" borderId="7" xfId="0" applyFont="1" applyFill="1" applyBorder="1" applyAlignment="1" applyProtection="1">
      <alignment horizontal="center" vertical="center"/>
    </xf>
    <xf numFmtId="164" fontId="15" fillId="12" borderId="7" xfId="2" applyNumberFormat="1" applyFont="1" applyFill="1" applyBorder="1" applyProtection="1"/>
    <xf numFmtId="0" fontId="15" fillId="12" borderId="8" xfId="0" applyFont="1" applyFill="1" applyBorder="1" applyAlignment="1" applyProtection="1">
      <alignment horizontal="center" vertical="center"/>
    </xf>
    <xf numFmtId="164" fontId="15" fillId="12" borderId="8" xfId="2" applyNumberFormat="1" applyFont="1" applyFill="1" applyBorder="1" applyProtection="1"/>
    <xf numFmtId="0" fontId="15" fillId="12" borderId="9" xfId="0" applyFont="1" applyFill="1" applyBorder="1" applyAlignment="1" applyProtection="1">
      <alignment horizontal="center" vertical="center"/>
    </xf>
    <xf numFmtId="164" fontId="15" fillId="12" borderId="9" xfId="2" applyNumberFormat="1" applyFont="1" applyFill="1" applyBorder="1" applyProtection="1"/>
    <xf numFmtId="1" fontId="9" fillId="7" borderId="21" xfId="0" applyNumberFormat="1" applyFont="1" applyFill="1" applyBorder="1" applyAlignment="1" applyProtection="1">
      <alignment horizontal="center" vertical="center"/>
    </xf>
    <xf numFmtId="1" fontId="9" fillId="7" borderId="7" xfId="0" applyNumberFormat="1" applyFont="1" applyFill="1" applyBorder="1" applyAlignment="1" applyProtection="1">
      <alignment horizontal="left" vertical="center"/>
    </xf>
    <xf numFmtId="0" fontId="5" fillId="0" borderId="8" xfId="0" applyFont="1" applyBorder="1" applyProtection="1"/>
    <xf numFmtId="0" fontId="2" fillId="0" borderId="12" xfId="0" applyFont="1" applyBorder="1" applyAlignment="1" applyProtection="1">
      <alignment horizontal="center"/>
    </xf>
    <xf numFmtId="0" fontId="2" fillId="0" borderId="12" xfId="0" applyFont="1" applyBorder="1" applyAlignment="1" applyProtection="1">
      <alignment horizontal="left" vertical="center"/>
    </xf>
    <xf numFmtId="0" fontId="5" fillId="0" borderId="9" xfId="0" applyFont="1" applyBorder="1" applyProtection="1"/>
    <xf numFmtId="0" fontId="2" fillId="0" borderId="13" xfId="0" applyFont="1" applyBorder="1" applyAlignment="1" applyProtection="1">
      <alignment horizontal="center"/>
    </xf>
    <xf numFmtId="0" fontId="2" fillId="0" borderId="13" xfId="0" applyFont="1" applyBorder="1" applyAlignment="1" applyProtection="1">
      <alignment horizontal="left" vertical="center"/>
    </xf>
    <xf numFmtId="0" fontId="5" fillId="0" borderId="7" xfId="0" applyFont="1" applyBorder="1" applyProtection="1"/>
    <xf numFmtId="0" fontId="2" fillId="12" borderId="8" xfId="0" applyFont="1" applyFill="1" applyBorder="1" applyProtection="1"/>
    <xf numFmtId="9" fontId="2" fillId="12" borderId="9" xfId="0" applyNumberFormat="1" applyFont="1" applyFill="1" applyBorder="1" applyProtection="1"/>
    <xf numFmtId="0" fontId="2" fillId="12" borderId="9" xfId="0" applyFont="1" applyFill="1" applyBorder="1" applyProtection="1"/>
    <xf numFmtId="0" fontId="5" fillId="12" borderId="15" xfId="0" applyFont="1" applyFill="1" applyBorder="1" applyProtection="1"/>
    <xf numFmtId="0" fontId="2" fillId="12" borderId="18" xfId="0" applyFont="1" applyFill="1" applyBorder="1" applyProtection="1"/>
    <xf numFmtId="0" fontId="5" fillId="12" borderId="16" xfId="0" applyFont="1" applyFill="1" applyBorder="1" applyProtection="1"/>
    <xf numFmtId="0" fontId="2" fillId="12" borderId="12" xfId="0" applyFont="1" applyFill="1" applyBorder="1" applyProtection="1"/>
    <xf numFmtId="9" fontId="2" fillId="12" borderId="12" xfId="0" applyNumberFormat="1" applyFont="1" applyFill="1" applyBorder="1" applyAlignment="1" applyProtection="1">
      <alignment horizontal="left"/>
    </xf>
    <xf numFmtId="0" fontId="5" fillId="12" borderId="17" xfId="0" applyFont="1" applyFill="1" applyBorder="1" applyProtection="1"/>
    <xf numFmtId="0" fontId="2" fillId="12" borderId="13" xfId="0" applyFont="1" applyFill="1" applyBorder="1" applyProtection="1"/>
    <xf numFmtId="0" fontId="15" fillId="12" borderId="0" xfId="0" applyFont="1" applyFill="1" applyProtection="1"/>
    <xf numFmtId="0" fontId="9" fillId="7" borderId="10" xfId="0" applyFont="1" applyFill="1" applyBorder="1" applyProtection="1"/>
    <xf numFmtId="0" fontId="5" fillId="11" borderId="7" xfId="0" applyFont="1" applyFill="1" applyBorder="1" applyProtection="1"/>
    <xf numFmtId="0" fontId="5" fillId="11" borderId="8" xfId="0" applyFont="1" applyFill="1" applyBorder="1" applyProtection="1"/>
    <xf numFmtId="0" fontId="5" fillId="11" borderId="9" xfId="0" applyFont="1" applyFill="1" applyBorder="1" applyProtection="1"/>
    <xf numFmtId="0" fontId="18" fillId="15" borderId="1" xfId="0" applyFont="1" applyFill="1" applyBorder="1" applyAlignment="1" applyProtection="1">
      <alignment horizontal="center"/>
    </xf>
    <xf numFmtId="165" fontId="19" fillId="5" borderId="1" xfId="0" applyNumberFormat="1" applyFont="1" applyFill="1" applyBorder="1" applyAlignment="1" applyProtection="1">
      <alignment horizontal="center"/>
    </xf>
    <xf numFmtId="0" fontId="6" fillId="2" borderId="2" xfId="0" applyFont="1" applyFill="1" applyBorder="1" applyAlignment="1" applyProtection="1">
      <alignment horizontal="center"/>
    </xf>
    <xf numFmtId="0" fontId="6" fillId="2" borderId="3" xfId="0" applyFont="1" applyFill="1" applyBorder="1" applyAlignment="1" applyProtection="1">
      <alignment horizontal="center"/>
    </xf>
    <xf numFmtId="0" fontId="6" fillId="2" borderId="4" xfId="0" applyFont="1" applyFill="1" applyBorder="1" applyAlignment="1" applyProtection="1">
      <alignment horizontal="center"/>
    </xf>
    <xf numFmtId="0" fontId="6" fillId="7" borderId="2" xfId="0" applyFont="1" applyFill="1" applyBorder="1" applyAlignment="1" applyProtection="1">
      <alignment horizontal="center"/>
    </xf>
    <xf numFmtId="0" fontId="6" fillId="7" borderId="3" xfId="0" applyFont="1" applyFill="1" applyBorder="1" applyAlignment="1" applyProtection="1">
      <alignment horizontal="center"/>
    </xf>
    <xf numFmtId="0" fontId="6" fillId="7" borderId="4" xfId="0" applyFont="1" applyFill="1" applyBorder="1" applyAlignment="1" applyProtection="1">
      <alignment horizontal="center"/>
    </xf>
    <xf numFmtId="0" fontId="17" fillId="2" borderId="2" xfId="0" applyFont="1" applyFill="1" applyBorder="1" applyAlignment="1" applyProtection="1">
      <alignment horizontal="center"/>
    </xf>
    <xf numFmtId="0" fontId="17" fillId="2" borderId="3" xfId="0" applyFont="1" applyFill="1" applyBorder="1" applyAlignment="1" applyProtection="1">
      <alignment horizontal="center"/>
    </xf>
    <xf numFmtId="0" fontId="17" fillId="2" borderId="4" xfId="0" applyFont="1" applyFill="1" applyBorder="1" applyAlignment="1" applyProtection="1">
      <alignment horizontal="center"/>
    </xf>
    <xf numFmtId="0" fontId="11" fillId="13" borderId="1" xfId="0" applyFont="1" applyFill="1" applyBorder="1" applyAlignment="1" applyProtection="1">
      <alignment horizontal="center"/>
    </xf>
    <xf numFmtId="0" fontId="9" fillId="2" borderId="1" xfId="0" applyFont="1" applyFill="1" applyBorder="1" applyAlignment="1" applyProtection="1">
      <alignment horizontal="center" vertical="center" wrapText="1"/>
    </xf>
    <xf numFmtId="0" fontId="6" fillId="8" borderId="1" xfId="0" applyFont="1" applyFill="1" applyBorder="1" applyAlignment="1" applyProtection="1">
      <alignment horizontal="center"/>
    </xf>
    <xf numFmtId="0" fontId="9" fillId="8" borderId="1" xfId="0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center"/>
    </xf>
    <xf numFmtId="0" fontId="9" fillId="7" borderId="1" xfId="0" applyFont="1" applyFill="1" applyBorder="1" applyAlignment="1" applyProtection="1">
      <alignment horizontal="center" vertical="center" wrapText="1"/>
    </xf>
    <xf numFmtId="0" fontId="11" fillId="4" borderId="1" xfId="0" applyFont="1" applyFill="1" applyBorder="1" applyAlignment="1" applyProtection="1">
      <alignment horizontal="center"/>
    </xf>
    <xf numFmtId="0" fontId="9" fillId="5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/>
    </xf>
  </cellXfs>
  <cellStyles count="3">
    <cellStyle name="Monétaire 2" xfId="2" xr:uid="{3343CA36-1F98-4F69-AE25-A6022501C017}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350" row="5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C9277C2C-77CD-41FF-BFD2-03B926767A86}">
  <we:reference id="wa104381504" version="1.0.0.0" store="fr-FR" storeType="OMEX"/>
  <we:alternateReferences>
    <we:reference id="WA104381504" version="1.0.0.0" store="" storeType="OMEX"/>
  </we:alternateReferences>
  <we:properties/>
  <we:bindings/>
  <we:snapshot xmlns:r="http://schemas.openxmlformats.org/officeDocument/2006/relationships"/>
</we:webextension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D662F-6513-41D2-9EA2-DFE42D92C995}">
  <dimension ref="B2:AN175"/>
  <sheetViews>
    <sheetView tabSelected="1" topLeftCell="B21" workbookViewId="0">
      <selection activeCell="B19" sqref="B19"/>
    </sheetView>
  </sheetViews>
  <sheetFormatPr baseColWidth="10" defaultColWidth="11.5" defaultRowHeight="14" outlineLevelRow="1" x14ac:dyDescent="0.15"/>
  <cols>
    <col min="1" max="1" width="11.5" style="60"/>
    <col min="2" max="2" width="5.6640625" style="60" bestFit="1" customWidth="1"/>
    <col min="3" max="3" width="59.33203125" style="60" bestFit="1" customWidth="1"/>
    <col min="4" max="4" width="23.5" style="60" bestFit="1" customWidth="1"/>
    <col min="5" max="5" width="12.83203125" style="60" bestFit="1" customWidth="1"/>
    <col min="6" max="6" width="12.83203125" style="60" customWidth="1"/>
    <col min="7" max="40" width="11.83203125" style="60" bestFit="1" customWidth="1"/>
    <col min="41" max="16384" width="11.5" style="60"/>
  </cols>
  <sheetData>
    <row r="2" spans="3:4" ht="21" x14ac:dyDescent="0.25">
      <c r="C2" s="131" t="s">
        <v>151</v>
      </c>
    </row>
    <row r="4" spans="3:4" ht="16" x14ac:dyDescent="0.2">
      <c r="C4" s="61" t="s">
        <v>148</v>
      </c>
      <c r="D4" s="1">
        <f>(D14+D15)*$D$12</f>
        <v>1723.76</v>
      </c>
    </row>
    <row r="6" spans="3:4" ht="16" x14ac:dyDescent="0.2">
      <c r="C6" s="61" t="s">
        <v>118</v>
      </c>
      <c r="D6" s="61">
        <v>24</v>
      </c>
    </row>
    <row r="8" spans="3:4" x14ac:dyDescent="0.15">
      <c r="C8" s="2" t="s">
        <v>0</v>
      </c>
      <c r="D8" s="26">
        <v>1780</v>
      </c>
    </row>
    <row r="9" spans="3:4" x14ac:dyDescent="0.15">
      <c r="C9" s="2" t="s">
        <v>1</v>
      </c>
      <c r="D9" s="26">
        <v>10</v>
      </c>
    </row>
    <row r="10" spans="3:4" x14ac:dyDescent="0.15">
      <c r="C10" s="2" t="s">
        <v>2</v>
      </c>
      <c r="D10" s="2">
        <f>(D8-D12)*D9</f>
        <v>10370</v>
      </c>
    </row>
    <row r="11" spans="3:4" x14ac:dyDescent="0.15">
      <c r="C11" s="2" t="s">
        <v>3</v>
      </c>
      <c r="D11" s="26">
        <v>6</v>
      </c>
    </row>
    <row r="12" spans="3:4" x14ac:dyDescent="0.15">
      <c r="C12" s="2" t="s">
        <v>4</v>
      </c>
      <c r="D12" s="26">
        <v>743</v>
      </c>
    </row>
    <row r="13" spans="3:4" x14ac:dyDescent="0.15">
      <c r="C13" s="2" t="s">
        <v>5</v>
      </c>
      <c r="D13" s="3">
        <f>D12/D11</f>
        <v>123.83333333333333</v>
      </c>
    </row>
    <row r="14" spans="3:4" x14ac:dyDescent="0.15">
      <c r="C14" s="2" t="s">
        <v>6</v>
      </c>
      <c r="D14" s="9">
        <v>0</v>
      </c>
    </row>
    <row r="15" spans="3:4" x14ac:dyDescent="0.15">
      <c r="C15" s="2" t="s">
        <v>7</v>
      </c>
      <c r="D15" s="9">
        <v>2.3199999999999998</v>
      </c>
    </row>
    <row r="16" spans="3:4" x14ac:dyDescent="0.15">
      <c r="C16" s="2" t="s">
        <v>21</v>
      </c>
      <c r="D16" s="14">
        <v>0.4</v>
      </c>
    </row>
    <row r="17" spans="2:40" x14ac:dyDescent="0.15">
      <c r="B17" s="62">
        <v>0</v>
      </c>
      <c r="C17" s="63" t="s">
        <v>8</v>
      </c>
      <c r="D17" s="4">
        <f>(D16-(D16*B17))</f>
        <v>0.4</v>
      </c>
    </row>
    <row r="18" spans="2:40" x14ac:dyDescent="0.15">
      <c r="B18" s="64">
        <v>1.2</v>
      </c>
      <c r="C18" s="2" t="s">
        <v>135</v>
      </c>
      <c r="D18" s="132">
        <v>0.13170000000000001</v>
      </c>
    </row>
    <row r="19" spans="2:40" x14ac:dyDescent="0.15">
      <c r="B19" s="64">
        <v>0</v>
      </c>
      <c r="C19" s="2" t="s">
        <v>136</v>
      </c>
      <c r="D19" s="14">
        <v>0</v>
      </c>
    </row>
    <row r="20" spans="2:40" x14ac:dyDescent="0.15">
      <c r="C20" s="2" t="s">
        <v>146</v>
      </c>
      <c r="D20" s="3">
        <v>100</v>
      </c>
    </row>
    <row r="21" spans="2:40" x14ac:dyDescent="0.15">
      <c r="B21" s="64">
        <v>0.3</v>
      </c>
      <c r="C21" s="2" t="s">
        <v>145</v>
      </c>
      <c r="D21" s="5">
        <f>D162</f>
        <v>0.6</v>
      </c>
    </row>
    <row r="22" spans="2:40" x14ac:dyDescent="0.15">
      <c r="B22" s="64">
        <v>0.1</v>
      </c>
      <c r="C22" s="2" t="s">
        <v>9</v>
      </c>
      <c r="D22" s="9">
        <v>1.5</v>
      </c>
    </row>
    <row r="23" spans="2:40" x14ac:dyDescent="0.15">
      <c r="B23" s="64">
        <v>0.2</v>
      </c>
      <c r="C23" s="2" t="s">
        <v>10</v>
      </c>
      <c r="D23" s="9">
        <v>0.15</v>
      </c>
      <c r="F23" s="65"/>
    </row>
    <row r="24" spans="2:40" x14ac:dyDescent="0.15">
      <c r="C24" s="2" t="s">
        <v>11</v>
      </c>
      <c r="D24" s="9">
        <v>0.2</v>
      </c>
    </row>
    <row r="25" spans="2:40" s="69" customFormat="1" x14ac:dyDescent="0.15">
      <c r="B25" s="66"/>
      <c r="C25" s="67"/>
      <c r="D25" s="68"/>
    </row>
    <row r="27" spans="2:40" x14ac:dyDescent="0.15">
      <c r="C27" s="148" t="s">
        <v>19</v>
      </c>
      <c r="D27" s="148"/>
      <c r="E27" s="6">
        <f>IF(OR($D$11=1,$D$11=3,$D$11=6,$D$11=9,$D$11=12,$D$11=15,$D$11=18,$D$11=21,$D$11=24,$D$11=28,$D$11=32,$D$11=36),D27+1,0)</f>
        <v>1</v>
      </c>
      <c r="F27" s="6">
        <f>IF(OR(AND($D$12-E32=0),AND($D$12-E32=$D$12)),0,E27+1)</f>
        <v>2</v>
      </c>
      <c r="G27" s="6">
        <f t="shared" ref="G27:AB27" si="0">IF(OR(AND($D$12-F32=0),AND($D$12-F32=$D$12)),0,F27+1)</f>
        <v>3</v>
      </c>
      <c r="H27" s="6">
        <f t="shared" si="0"/>
        <v>4</v>
      </c>
      <c r="I27" s="6">
        <f t="shared" si="0"/>
        <v>5</v>
      </c>
      <c r="J27" s="6">
        <f t="shared" si="0"/>
        <v>6</v>
      </c>
      <c r="K27" s="6">
        <f t="shared" si="0"/>
        <v>0</v>
      </c>
      <c r="L27" s="6">
        <f t="shared" si="0"/>
        <v>0</v>
      </c>
      <c r="M27" s="6">
        <f t="shared" si="0"/>
        <v>0</v>
      </c>
      <c r="N27" s="6">
        <f t="shared" si="0"/>
        <v>0</v>
      </c>
      <c r="O27" s="6">
        <f t="shared" si="0"/>
        <v>0</v>
      </c>
      <c r="P27" s="6">
        <f t="shared" si="0"/>
        <v>0</v>
      </c>
      <c r="Q27" s="6">
        <f t="shared" si="0"/>
        <v>0</v>
      </c>
      <c r="R27" s="6">
        <f t="shared" si="0"/>
        <v>0</v>
      </c>
      <c r="S27" s="6">
        <f t="shared" si="0"/>
        <v>0</v>
      </c>
      <c r="T27" s="6">
        <f t="shared" si="0"/>
        <v>0</v>
      </c>
      <c r="U27" s="6">
        <f t="shared" si="0"/>
        <v>0</v>
      </c>
      <c r="V27" s="6">
        <f t="shared" si="0"/>
        <v>0</v>
      </c>
      <c r="W27" s="6">
        <f t="shared" si="0"/>
        <v>0</v>
      </c>
      <c r="X27" s="6">
        <f t="shared" si="0"/>
        <v>0</v>
      </c>
      <c r="Y27" s="6">
        <f t="shared" si="0"/>
        <v>0</v>
      </c>
      <c r="Z27" s="6">
        <f t="shared" si="0"/>
        <v>0</v>
      </c>
      <c r="AA27" s="6">
        <f t="shared" si="0"/>
        <v>0</v>
      </c>
      <c r="AB27" s="6">
        <f t="shared" si="0"/>
        <v>0</v>
      </c>
      <c r="AC27" s="6">
        <f t="shared" ref="AC27" si="1">IF(OR(AND($D$12-AB32=0),AND($D$12-AB32=$D$12)),0,AB27+1)</f>
        <v>0</v>
      </c>
      <c r="AD27" s="6">
        <f t="shared" ref="AD27" si="2">IF(OR(AND($D$12-AC32=0),AND($D$12-AC32=$D$12)),0,AC27+1)</f>
        <v>0</v>
      </c>
      <c r="AE27" s="6">
        <f t="shared" ref="AE27" si="3">IF(OR(AND($D$12-AD32=0),AND($D$12-AD32=$D$12)),0,AD27+1)</f>
        <v>0</v>
      </c>
      <c r="AF27" s="6">
        <f t="shared" ref="AF27" si="4">IF(OR(AND($D$12-AE32=0),AND($D$12-AE32=$D$12)),0,AE27+1)</f>
        <v>0</v>
      </c>
      <c r="AG27" s="6">
        <f t="shared" ref="AG27" si="5">IF(OR(AND($D$12-AF32=0),AND($D$12-AF32=$D$12)),0,AF27+1)</f>
        <v>0</v>
      </c>
      <c r="AH27" s="6">
        <f t="shared" ref="AH27" si="6">IF(OR(AND($D$12-AG32=0),AND($D$12-AG32=$D$12)),0,AG27+1)</f>
        <v>0</v>
      </c>
      <c r="AI27" s="6">
        <f t="shared" ref="AI27" si="7">IF(OR(AND($D$12-AH32=0),AND($D$12-AH32=$D$12)),0,AH27+1)</f>
        <v>0</v>
      </c>
      <c r="AJ27" s="6">
        <f t="shared" ref="AJ27" si="8">IF(OR(AND($D$12-AI32=0),AND($D$12-AI32=$D$12)),0,AI27+1)</f>
        <v>0</v>
      </c>
      <c r="AK27" s="6">
        <f t="shared" ref="AK27" si="9">IF(OR(AND($D$12-AJ32=0),AND($D$12-AJ32=$D$12)),0,AJ27+1)</f>
        <v>0</v>
      </c>
      <c r="AL27" s="6">
        <f t="shared" ref="AL27" si="10">IF(OR(AND($D$12-AK32=0),AND($D$12-AK32=$D$12)),0,AK27+1)</f>
        <v>0</v>
      </c>
      <c r="AM27" s="6">
        <f t="shared" ref="AM27" si="11">IF(OR(AND($D$12-AL32=0),AND($D$12-AL32=$D$12)),0,AL27+1)</f>
        <v>0</v>
      </c>
      <c r="AN27" s="6">
        <f t="shared" ref="AN27" si="12">IF(OR(AND($D$12-AM32=0),AND($D$12-AM32=$D$12)),0,AM27+1)</f>
        <v>0</v>
      </c>
    </row>
    <row r="28" spans="2:40" x14ac:dyDescent="0.15">
      <c r="C28" s="70" t="s">
        <v>13</v>
      </c>
      <c r="D28" s="143" t="s">
        <v>17</v>
      </c>
      <c r="E28" s="7">
        <v>44013</v>
      </c>
      <c r="F28" s="7">
        <f>E28+31</f>
        <v>44044</v>
      </c>
      <c r="G28" s="7">
        <f t="shared" ref="G28:AB28" si="13">F28+31</f>
        <v>44075</v>
      </c>
      <c r="H28" s="7">
        <f t="shared" si="13"/>
        <v>44106</v>
      </c>
      <c r="I28" s="7">
        <f t="shared" si="13"/>
        <v>44137</v>
      </c>
      <c r="J28" s="7">
        <f t="shared" si="13"/>
        <v>44168</v>
      </c>
      <c r="K28" s="7">
        <f t="shared" si="13"/>
        <v>44199</v>
      </c>
      <c r="L28" s="7">
        <f t="shared" si="13"/>
        <v>44230</v>
      </c>
      <c r="M28" s="7">
        <f t="shared" si="13"/>
        <v>44261</v>
      </c>
      <c r="N28" s="7">
        <f t="shared" si="13"/>
        <v>44292</v>
      </c>
      <c r="O28" s="7">
        <f t="shared" si="13"/>
        <v>44323</v>
      </c>
      <c r="P28" s="7">
        <f t="shared" si="13"/>
        <v>44354</v>
      </c>
      <c r="Q28" s="7">
        <f t="shared" si="13"/>
        <v>44385</v>
      </c>
      <c r="R28" s="7">
        <f t="shared" si="13"/>
        <v>44416</v>
      </c>
      <c r="S28" s="7">
        <f t="shared" si="13"/>
        <v>44447</v>
      </c>
      <c r="T28" s="7">
        <f t="shared" si="13"/>
        <v>44478</v>
      </c>
      <c r="U28" s="7">
        <f t="shared" si="13"/>
        <v>44509</v>
      </c>
      <c r="V28" s="7">
        <f t="shared" si="13"/>
        <v>44540</v>
      </c>
      <c r="W28" s="7">
        <f t="shared" si="13"/>
        <v>44571</v>
      </c>
      <c r="X28" s="7">
        <f t="shared" si="13"/>
        <v>44602</v>
      </c>
      <c r="Y28" s="7">
        <f t="shared" si="13"/>
        <v>44633</v>
      </c>
      <c r="Z28" s="7">
        <f t="shared" si="13"/>
        <v>44664</v>
      </c>
      <c r="AA28" s="7">
        <f t="shared" si="13"/>
        <v>44695</v>
      </c>
      <c r="AB28" s="7">
        <f t="shared" si="13"/>
        <v>44726</v>
      </c>
      <c r="AC28" s="7">
        <f t="shared" ref="AC28" si="14">AB28+31</f>
        <v>44757</v>
      </c>
      <c r="AD28" s="7">
        <f t="shared" ref="AD28" si="15">AC28+31</f>
        <v>44788</v>
      </c>
      <c r="AE28" s="7">
        <f t="shared" ref="AE28" si="16">AD28+31</f>
        <v>44819</v>
      </c>
      <c r="AF28" s="7">
        <f t="shared" ref="AF28" si="17">AE28+31</f>
        <v>44850</v>
      </c>
      <c r="AG28" s="7">
        <f t="shared" ref="AG28" si="18">AF28+31</f>
        <v>44881</v>
      </c>
      <c r="AH28" s="7">
        <f t="shared" ref="AH28" si="19">AG28+31</f>
        <v>44912</v>
      </c>
      <c r="AI28" s="7">
        <f t="shared" ref="AI28" si="20">AH28+31</f>
        <v>44943</v>
      </c>
      <c r="AJ28" s="7">
        <f t="shared" ref="AJ28" si="21">AI28+31</f>
        <v>44974</v>
      </c>
      <c r="AK28" s="7">
        <f t="shared" ref="AK28" si="22">AJ28+31</f>
        <v>45005</v>
      </c>
      <c r="AL28" s="7">
        <f t="shared" ref="AL28" si="23">AK28+31</f>
        <v>45036</v>
      </c>
      <c r="AM28" s="7">
        <f t="shared" ref="AM28" si="24">AL28+31</f>
        <v>45067</v>
      </c>
      <c r="AN28" s="7">
        <f t="shared" ref="AN28" si="25">AM28+31</f>
        <v>45098</v>
      </c>
    </row>
    <row r="29" spans="2:40" x14ac:dyDescent="0.15">
      <c r="C29" s="71" t="s">
        <v>18</v>
      </c>
      <c r="D29" s="143"/>
      <c r="E29" s="8">
        <f>E30+E31</f>
        <v>287.29333333333329</v>
      </c>
      <c r="F29" s="8">
        <f t="shared" ref="F29:H29" si="26">F30+F31</f>
        <v>287.29333333333329</v>
      </c>
      <c r="G29" s="8">
        <f t="shared" si="26"/>
        <v>287.29333333333329</v>
      </c>
      <c r="H29" s="8">
        <f t="shared" si="26"/>
        <v>287.29333333333329</v>
      </c>
      <c r="I29" s="8">
        <f t="shared" ref="I29" si="27">I30+I31</f>
        <v>287.29333333333329</v>
      </c>
      <c r="J29" s="8">
        <f t="shared" ref="J29" si="28">J30+J31</f>
        <v>287.29333333333329</v>
      </c>
      <c r="K29" s="8">
        <f t="shared" ref="K29" si="29">K30+K31</f>
        <v>0</v>
      </c>
      <c r="L29" s="8">
        <f t="shared" ref="L29" si="30">L30+L31</f>
        <v>0</v>
      </c>
      <c r="M29" s="8">
        <f t="shared" ref="M29" si="31">M30+M31</f>
        <v>0</v>
      </c>
      <c r="N29" s="8">
        <f t="shared" ref="N29" si="32">N30+N31</f>
        <v>0</v>
      </c>
      <c r="O29" s="8">
        <f t="shared" ref="O29" si="33">O30+O31</f>
        <v>0</v>
      </c>
      <c r="P29" s="8">
        <f t="shared" ref="P29" si="34">P30+P31</f>
        <v>0</v>
      </c>
      <c r="Q29" s="8">
        <f t="shared" ref="Q29" si="35">Q30+Q31</f>
        <v>0</v>
      </c>
      <c r="R29" s="8">
        <f t="shared" ref="R29" si="36">R30+R31</f>
        <v>0</v>
      </c>
      <c r="S29" s="8">
        <f t="shared" ref="S29" si="37">S30+S31</f>
        <v>0</v>
      </c>
      <c r="T29" s="8">
        <f t="shared" ref="T29" si="38">T30+T31</f>
        <v>0</v>
      </c>
      <c r="U29" s="8">
        <f t="shared" ref="U29" si="39">U30+U31</f>
        <v>0</v>
      </c>
      <c r="V29" s="8">
        <f t="shared" ref="V29" si="40">V30+V31</f>
        <v>0</v>
      </c>
      <c r="W29" s="8">
        <f t="shared" ref="W29" si="41">W30+W31</f>
        <v>0</v>
      </c>
      <c r="X29" s="8">
        <f t="shared" ref="X29" si="42">X30+X31</f>
        <v>0</v>
      </c>
      <c r="Y29" s="8">
        <f t="shared" ref="Y29" si="43">Y30+Y31</f>
        <v>0</v>
      </c>
      <c r="Z29" s="8">
        <f t="shared" ref="Z29" si="44">Z30+Z31</f>
        <v>0</v>
      </c>
      <c r="AA29" s="8">
        <f t="shared" ref="AA29" si="45">AA30+AA31</f>
        <v>0</v>
      </c>
      <c r="AB29" s="8">
        <f t="shared" ref="AB29" si="46">AB30+AB31</f>
        <v>0</v>
      </c>
      <c r="AC29" s="8">
        <f t="shared" ref="AC29:AN29" si="47">AC30+AC31</f>
        <v>0</v>
      </c>
      <c r="AD29" s="8">
        <f t="shared" si="47"/>
        <v>0</v>
      </c>
      <c r="AE29" s="8">
        <f t="shared" si="47"/>
        <v>0</v>
      </c>
      <c r="AF29" s="8">
        <f t="shared" si="47"/>
        <v>0</v>
      </c>
      <c r="AG29" s="8">
        <f t="shared" si="47"/>
        <v>0</v>
      </c>
      <c r="AH29" s="8">
        <f t="shared" si="47"/>
        <v>0</v>
      </c>
      <c r="AI29" s="8">
        <f t="shared" si="47"/>
        <v>0</v>
      </c>
      <c r="AJ29" s="8">
        <f t="shared" si="47"/>
        <v>0</v>
      </c>
      <c r="AK29" s="8">
        <f t="shared" si="47"/>
        <v>0</v>
      </c>
      <c r="AL29" s="8">
        <f t="shared" si="47"/>
        <v>0</v>
      </c>
      <c r="AM29" s="8">
        <f t="shared" si="47"/>
        <v>0</v>
      </c>
      <c r="AN29" s="8">
        <f t="shared" si="47"/>
        <v>0</v>
      </c>
    </row>
    <row r="30" spans="2:40" outlineLevel="1" x14ac:dyDescent="0.15">
      <c r="C30" s="72" t="s">
        <v>14</v>
      </c>
      <c r="D30" s="9">
        <f>D14</f>
        <v>0</v>
      </c>
      <c r="E30" s="10">
        <f>IF(E27&gt;0,($D$14*$D$13),IF(E27=0,0))</f>
        <v>0</v>
      </c>
      <c r="F30" s="10">
        <f t="shared" ref="F30:AB30" si="48">IF(F27&gt;0,($D$14*$D$13),IF(F27=0,0))</f>
        <v>0</v>
      </c>
      <c r="G30" s="10">
        <f t="shared" si="48"/>
        <v>0</v>
      </c>
      <c r="H30" s="10">
        <f t="shared" si="48"/>
        <v>0</v>
      </c>
      <c r="I30" s="10">
        <f t="shared" si="48"/>
        <v>0</v>
      </c>
      <c r="J30" s="10">
        <f t="shared" si="48"/>
        <v>0</v>
      </c>
      <c r="K30" s="10">
        <f t="shared" si="48"/>
        <v>0</v>
      </c>
      <c r="L30" s="10">
        <f t="shared" si="48"/>
        <v>0</v>
      </c>
      <c r="M30" s="10">
        <f t="shared" si="48"/>
        <v>0</v>
      </c>
      <c r="N30" s="10">
        <f t="shared" si="48"/>
        <v>0</v>
      </c>
      <c r="O30" s="10">
        <f t="shared" si="48"/>
        <v>0</v>
      </c>
      <c r="P30" s="10">
        <f t="shared" si="48"/>
        <v>0</v>
      </c>
      <c r="Q30" s="10">
        <f t="shared" si="48"/>
        <v>0</v>
      </c>
      <c r="R30" s="10">
        <f t="shared" si="48"/>
        <v>0</v>
      </c>
      <c r="S30" s="10">
        <f t="shared" si="48"/>
        <v>0</v>
      </c>
      <c r="T30" s="10">
        <f t="shared" si="48"/>
        <v>0</v>
      </c>
      <c r="U30" s="10">
        <f t="shared" si="48"/>
        <v>0</v>
      </c>
      <c r="V30" s="10">
        <f t="shared" si="48"/>
        <v>0</v>
      </c>
      <c r="W30" s="10">
        <f t="shared" si="48"/>
        <v>0</v>
      </c>
      <c r="X30" s="10">
        <f t="shared" si="48"/>
        <v>0</v>
      </c>
      <c r="Y30" s="10">
        <f t="shared" si="48"/>
        <v>0</v>
      </c>
      <c r="Z30" s="10">
        <f t="shared" si="48"/>
        <v>0</v>
      </c>
      <c r="AA30" s="10">
        <f t="shared" si="48"/>
        <v>0</v>
      </c>
      <c r="AB30" s="10">
        <f t="shared" si="48"/>
        <v>0</v>
      </c>
      <c r="AC30" s="10">
        <f t="shared" ref="AC30:AN30" si="49">IF(AC27&gt;0,($D$14*$D$13),IF(AC27=0,0))</f>
        <v>0</v>
      </c>
      <c r="AD30" s="10">
        <f t="shared" si="49"/>
        <v>0</v>
      </c>
      <c r="AE30" s="10">
        <f t="shared" si="49"/>
        <v>0</v>
      </c>
      <c r="AF30" s="10">
        <f t="shared" si="49"/>
        <v>0</v>
      </c>
      <c r="AG30" s="10">
        <f t="shared" si="49"/>
        <v>0</v>
      </c>
      <c r="AH30" s="10">
        <f t="shared" si="49"/>
        <v>0</v>
      </c>
      <c r="AI30" s="10">
        <f t="shared" si="49"/>
        <v>0</v>
      </c>
      <c r="AJ30" s="10">
        <f t="shared" si="49"/>
        <v>0</v>
      </c>
      <c r="AK30" s="10">
        <f t="shared" si="49"/>
        <v>0</v>
      </c>
      <c r="AL30" s="10">
        <f t="shared" si="49"/>
        <v>0</v>
      </c>
      <c r="AM30" s="10">
        <f t="shared" si="49"/>
        <v>0</v>
      </c>
      <c r="AN30" s="10">
        <f t="shared" si="49"/>
        <v>0</v>
      </c>
    </row>
    <row r="31" spans="2:40" outlineLevel="1" x14ac:dyDescent="0.15">
      <c r="C31" s="72" t="s">
        <v>15</v>
      </c>
      <c r="D31" s="9">
        <f>D15</f>
        <v>2.3199999999999998</v>
      </c>
      <c r="E31" s="10">
        <f>IF(E27&gt;0,($D$15*$D$13),IF(E27=0,0))</f>
        <v>287.29333333333329</v>
      </c>
      <c r="F31" s="10">
        <f t="shared" ref="F31:AB31" si="50">IF(F27&gt;0,($D$15*$D$13),IF(F27=0,0))</f>
        <v>287.29333333333329</v>
      </c>
      <c r="G31" s="10">
        <f t="shared" si="50"/>
        <v>287.29333333333329</v>
      </c>
      <c r="H31" s="10">
        <f t="shared" si="50"/>
        <v>287.29333333333329</v>
      </c>
      <c r="I31" s="10">
        <f t="shared" si="50"/>
        <v>287.29333333333329</v>
      </c>
      <c r="J31" s="10">
        <f t="shared" si="50"/>
        <v>287.29333333333329</v>
      </c>
      <c r="K31" s="10">
        <f t="shared" si="50"/>
        <v>0</v>
      </c>
      <c r="L31" s="10">
        <f t="shared" si="50"/>
        <v>0</v>
      </c>
      <c r="M31" s="10">
        <f t="shared" si="50"/>
        <v>0</v>
      </c>
      <c r="N31" s="10">
        <f t="shared" si="50"/>
        <v>0</v>
      </c>
      <c r="O31" s="10">
        <f t="shared" si="50"/>
        <v>0</v>
      </c>
      <c r="P31" s="10">
        <f t="shared" si="50"/>
        <v>0</v>
      </c>
      <c r="Q31" s="10">
        <f t="shared" si="50"/>
        <v>0</v>
      </c>
      <c r="R31" s="10">
        <f t="shared" si="50"/>
        <v>0</v>
      </c>
      <c r="S31" s="10">
        <f t="shared" si="50"/>
        <v>0</v>
      </c>
      <c r="T31" s="10">
        <f t="shared" si="50"/>
        <v>0</v>
      </c>
      <c r="U31" s="10">
        <f t="shared" si="50"/>
        <v>0</v>
      </c>
      <c r="V31" s="10">
        <f t="shared" si="50"/>
        <v>0</v>
      </c>
      <c r="W31" s="10">
        <f t="shared" si="50"/>
        <v>0</v>
      </c>
      <c r="X31" s="10">
        <f t="shared" si="50"/>
        <v>0</v>
      </c>
      <c r="Y31" s="10">
        <f t="shared" si="50"/>
        <v>0</v>
      </c>
      <c r="Z31" s="10">
        <f t="shared" si="50"/>
        <v>0</v>
      </c>
      <c r="AA31" s="10">
        <f t="shared" si="50"/>
        <v>0</v>
      </c>
      <c r="AB31" s="10">
        <f t="shared" si="50"/>
        <v>0</v>
      </c>
      <c r="AC31" s="10">
        <f t="shared" ref="AC31:AN31" si="51">IF(AC27&gt;0,($D$15*$D$13),IF(AC27=0,0))</f>
        <v>0</v>
      </c>
      <c r="AD31" s="10">
        <f t="shared" si="51"/>
        <v>0</v>
      </c>
      <c r="AE31" s="10">
        <f t="shared" si="51"/>
        <v>0</v>
      </c>
      <c r="AF31" s="10">
        <f t="shared" si="51"/>
        <v>0</v>
      </c>
      <c r="AG31" s="10">
        <f t="shared" si="51"/>
        <v>0</v>
      </c>
      <c r="AH31" s="10">
        <f t="shared" si="51"/>
        <v>0</v>
      </c>
      <c r="AI31" s="10">
        <f t="shared" si="51"/>
        <v>0</v>
      </c>
      <c r="AJ31" s="10">
        <f t="shared" si="51"/>
        <v>0</v>
      </c>
      <c r="AK31" s="10">
        <f t="shared" si="51"/>
        <v>0</v>
      </c>
      <c r="AL31" s="10">
        <f t="shared" si="51"/>
        <v>0</v>
      </c>
      <c r="AM31" s="10">
        <f t="shared" si="51"/>
        <v>0</v>
      </c>
      <c r="AN31" s="10">
        <f t="shared" si="51"/>
        <v>0</v>
      </c>
    </row>
    <row r="32" spans="2:40" x14ac:dyDescent="0.15">
      <c r="C32" s="73" t="s">
        <v>12</v>
      </c>
      <c r="D32" s="11">
        <f>D30+D31</f>
        <v>2.3199999999999998</v>
      </c>
      <c r="E32" s="12">
        <f>IF(E27&gt;0,$D$13*E27,0)</f>
        <v>123.83333333333333</v>
      </c>
      <c r="F32" s="12">
        <f>IF(F27&gt;0,$D$13*F27,0)</f>
        <v>247.66666666666666</v>
      </c>
      <c r="G32" s="12">
        <f>IF(G27&gt;0,$D$13*G27,0)</f>
        <v>371.5</v>
      </c>
      <c r="H32" s="12">
        <f>IF(H27&gt;0,$D$13*H27,0)</f>
        <v>495.33333333333331</v>
      </c>
      <c r="I32" s="12">
        <f t="shared" ref="I32:AB32" si="52">IF(I27&gt;0,$D$13*I27,0)</f>
        <v>619.16666666666663</v>
      </c>
      <c r="J32" s="12">
        <f t="shared" si="52"/>
        <v>743</v>
      </c>
      <c r="K32" s="12">
        <f t="shared" si="52"/>
        <v>0</v>
      </c>
      <c r="L32" s="12">
        <f t="shared" si="52"/>
        <v>0</v>
      </c>
      <c r="M32" s="12">
        <f t="shared" si="52"/>
        <v>0</v>
      </c>
      <c r="N32" s="12">
        <f t="shared" si="52"/>
        <v>0</v>
      </c>
      <c r="O32" s="12">
        <f t="shared" si="52"/>
        <v>0</v>
      </c>
      <c r="P32" s="12">
        <f t="shared" si="52"/>
        <v>0</v>
      </c>
      <c r="Q32" s="12">
        <f t="shared" si="52"/>
        <v>0</v>
      </c>
      <c r="R32" s="12">
        <f t="shared" si="52"/>
        <v>0</v>
      </c>
      <c r="S32" s="12">
        <f t="shared" si="52"/>
        <v>0</v>
      </c>
      <c r="T32" s="12">
        <f t="shared" si="52"/>
        <v>0</v>
      </c>
      <c r="U32" s="12">
        <f t="shared" si="52"/>
        <v>0</v>
      </c>
      <c r="V32" s="12">
        <f t="shared" si="52"/>
        <v>0</v>
      </c>
      <c r="W32" s="12">
        <f t="shared" si="52"/>
        <v>0</v>
      </c>
      <c r="X32" s="12">
        <f t="shared" si="52"/>
        <v>0</v>
      </c>
      <c r="Y32" s="12">
        <f t="shared" si="52"/>
        <v>0</v>
      </c>
      <c r="Z32" s="12">
        <f t="shared" si="52"/>
        <v>0</v>
      </c>
      <c r="AA32" s="12">
        <f t="shared" si="52"/>
        <v>0</v>
      </c>
      <c r="AB32" s="12">
        <f t="shared" si="52"/>
        <v>0</v>
      </c>
      <c r="AC32" s="12">
        <f t="shared" ref="AC32:AN32" si="53">IF(AC27&gt;0,$D$13*AC27,0)</f>
        <v>0</v>
      </c>
      <c r="AD32" s="12">
        <f t="shared" si="53"/>
        <v>0</v>
      </c>
      <c r="AE32" s="12">
        <f t="shared" si="53"/>
        <v>0</v>
      </c>
      <c r="AF32" s="12">
        <f t="shared" si="53"/>
        <v>0</v>
      </c>
      <c r="AG32" s="12">
        <f t="shared" si="53"/>
        <v>0</v>
      </c>
      <c r="AH32" s="12">
        <f t="shared" si="53"/>
        <v>0</v>
      </c>
      <c r="AI32" s="12">
        <f t="shared" si="53"/>
        <v>0</v>
      </c>
      <c r="AJ32" s="12">
        <f t="shared" si="53"/>
        <v>0</v>
      </c>
      <c r="AK32" s="12">
        <f t="shared" si="53"/>
        <v>0</v>
      </c>
      <c r="AL32" s="12">
        <f t="shared" si="53"/>
        <v>0</v>
      </c>
      <c r="AM32" s="12">
        <f t="shared" si="53"/>
        <v>0</v>
      </c>
      <c r="AN32" s="12">
        <f t="shared" si="53"/>
        <v>0</v>
      </c>
    </row>
    <row r="33" spans="3:40" x14ac:dyDescent="0.15">
      <c r="E33" s="74"/>
    </row>
    <row r="35" spans="3:40" x14ac:dyDescent="0.15">
      <c r="C35" s="148" t="s">
        <v>22</v>
      </c>
      <c r="D35" s="148"/>
      <c r="E35" s="13">
        <f>D8</f>
        <v>1780</v>
      </c>
      <c r="F35" s="13">
        <f>IF(E27&gt;0,$E$35-E32,0)</f>
        <v>1656.1666666666667</v>
      </c>
      <c r="G35" s="13">
        <f>IF(F27&gt;0,$E$35-F32,F35)</f>
        <v>1532.3333333333333</v>
      </c>
      <c r="H35" s="13">
        <f>IF(G27&gt;0,$E$35-G32,G35)</f>
        <v>1408.5</v>
      </c>
      <c r="I35" s="13">
        <f>IF(H27&gt;0,$E$35-H32,H35)</f>
        <v>1284.6666666666667</v>
      </c>
      <c r="J35" s="13">
        <f t="shared" ref="J35:AB35" si="54">IF(I27&gt;0,$E$35-I32,I35)</f>
        <v>1160.8333333333335</v>
      </c>
      <c r="K35" s="13">
        <f t="shared" si="54"/>
        <v>1037</v>
      </c>
      <c r="L35" s="13">
        <f t="shared" si="54"/>
        <v>1037</v>
      </c>
      <c r="M35" s="13">
        <f t="shared" si="54"/>
        <v>1037</v>
      </c>
      <c r="N35" s="13">
        <f t="shared" si="54"/>
        <v>1037</v>
      </c>
      <c r="O35" s="13">
        <f t="shared" si="54"/>
        <v>1037</v>
      </c>
      <c r="P35" s="13">
        <f t="shared" si="54"/>
        <v>1037</v>
      </c>
      <c r="Q35" s="13">
        <f t="shared" si="54"/>
        <v>1037</v>
      </c>
      <c r="R35" s="13">
        <f t="shared" si="54"/>
        <v>1037</v>
      </c>
      <c r="S35" s="13">
        <f t="shared" si="54"/>
        <v>1037</v>
      </c>
      <c r="T35" s="13">
        <f t="shared" si="54"/>
        <v>1037</v>
      </c>
      <c r="U35" s="13">
        <f t="shared" si="54"/>
        <v>1037</v>
      </c>
      <c r="V35" s="13">
        <f t="shared" si="54"/>
        <v>1037</v>
      </c>
      <c r="W35" s="13">
        <f t="shared" si="54"/>
        <v>1037</v>
      </c>
      <c r="X35" s="13">
        <f t="shared" si="54"/>
        <v>1037</v>
      </c>
      <c r="Y35" s="13">
        <f t="shared" si="54"/>
        <v>1037</v>
      </c>
      <c r="Z35" s="13">
        <f t="shared" si="54"/>
        <v>1037</v>
      </c>
      <c r="AA35" s="13">
        <f t="shared" si="54"/>
        <v>1037</v>
      </c>
      <c r="AB35" s="13">
        <f t="shared" si="54"/>
        <v>1037</v>
      </c>
      <c r="AC35" s="13">
        <f t="shared" ref="AC35" si="55">IF(AB27&gt;0,$E$35-AB32,AB35)</f>
        <v>1037</v>
      </c>
      <c r="AD35" s="13">
        <f t="shared" ref="AD35" si="56">IF(AC27&gt;0,$E$35-AC32,AC35)</f>
        <v>1037</v>
      </c>
      <c r="AE35" s="13">
        <f t="shared" ref="AE35" si="57">IF(AD27&gt;0,$E$35-AD32,AD35)</f>
        <v>1037</v>
      </c>
      <c r="AF35" s="13">
        <f t="shared" ref="AF35" si="58">IF(AE27&gt;0,$E$35-AE32,AE35)</f>
        <v>1037</v>
      </c>
      <c r="AG35" s="13">
        <f t="shared" ref="AG35" si="59">IF(AF27&gt;0,$E$35-AF32,AF35)</f>
        <v>1037</v>
      </c>
      <c r="AH35" s="13">
        <f t="shared" ref="AH35" si="60">IF(AG27&gt;0,$E$35-AG32,AG35)</f>
        <v>1037</v>
      </c>
      <c r="AI35" s="13">
        <f t="shared" ref="AI35" si="61">IF(AH27&gt;0,$E$35-AH32,AH35)</f>
        <v>1037</v>
      </c>
      <c r="AJ35" s="13">
        <f t="shared" ref="AJ35" si="62">IF(AI27&gt;0,$E$35-AI32,AI35)</f>
        <v>1037</v>
      </c>
      <c r="AK35" s="13">
        <f t="shared" ref="AK35" si="63">IF(AJ27&gt;0,$E$35-AJ32,AJ35)</f>
        <v>1037</v>
      </c>
      <c r="AL35" s="13">
        <f t="shared" ref="AL35" si="64">IF(AK27&gt;0,$E$35-AK32,AK35)</f>
        <v>1037</v>
      </c>
      <c r="AM35" s="13">
        <f t="shared" ref="AM35" si="65">IF(AL27&gt;0,$E$35-AL32,AL35)</f>
        <v>1037</v>
      </c>
      <c r="AN35" s="13">
        <f t="shared" ref="AN35" si="66">IF(AM27&gt;0,$E$35-AM32,AM35)</f>
        <v>1037</v>
      </c>
    </row>
    <row r="36" spans="3:40" x14ac:dyDescent="0.15">
      <c r="C36" s="70" t="s">
        <v>23</v>
      </c>
      <c r="D36" s="143" t="s">
        <v>17</v>
      </c>
      <c r="E36" s="7">
        <v>44013</v>
      </c>
      <c r="F36" s="7">
        <f>E36+31</f>
        <v>44044</v>
      </c>
      <c r="G36" s="7">
        <f t="shared" ref="G36:AB36" si="67">F36+31</f>
        <v>44075</v>
      </c>
      <c r="H36" s="7">
        <f t="shared" si="67"/>
        <v>44106</v>
      </c>
      <c r="I36" s="7">
        <f t="shared" si="67"/>
        <v>44137</v>
      </c>
      <c r="J36" s="7">
        <f t="shared" si="67"/>
        <v>44168</v>
      </c>
      <c r="K36" s="7">
        <f t="shared" si="67"/>
        <v>44199</v>
      </c>
      <c r="L36" s="7">
        <f t="shared" si="67"/>
        <v>44230</v>
      </c>
      <c r="M36" s="7">
        <f t="shared" si="67"/>
        <v>44261</v>
      </c>
      <c r="N36" s="7">
        <f t="shared" si="67"/>
        <v>44292</v>
      </c>
      <c r="O36" s="7">
        <f t="shared" si="67"/>
        <v>44323</v>
      </c>
      <c r="P36" s="7">
        <f t="shared" si="67"/>
        <v>44354</v>
      </c>
      <c r="Q36" s="7">
        <f t="shared" si="67"/>
        <v>44385</v>
      </c>
      <c r="R36" s="7">
        <f t="shared" si="67"/>
        <v>44416</v>
      </c>
      <c r="S36" s="7">
        <f t="shared" si="67"/>
        <v>44447</v>
      </c>
      <c r="T36" s="7">
        <f t="shared" si="67"/>
        <v>44478</v>
      </c>
      <c r="U36" s="7">
        <f t="shared" si="67"/>
        <v>44509</v>
      </c>
      <c r="V36" s="7">
        <f t="shared" si="67"/>
        <v>44540</v>
      </c>
      <c r="W36" s="7">
        <f t="shared" si="67"/>
        <v>44571</v>
      </c>
      <c r="X36" s="7">
        <f t="shared" si="67"/>
        <v>44602</v>
      </c>
      <c r="Y36" s="7">
        <f t="shared" si="67"/>
        <v>44633</v>
      </c>
      <c r="Z36" s="7">
        <f t="shared" si="67"/>
        <v>44664</v>
      </c>
      <c r="AA36" s="7">
        <f t="shared" si="67"/>
        <v>44695</v>
      </c>
      <c r="AB36" s="7">
        <f t="shared" si="67"/>
        <v>44726</v>
      </c>
      <c r="AC36" s="7">
        <f t="shared" ref="AC36" si="68">AB36+31</f>
        <v>44757</v>
      </c>
      <c r="AD36" s="7">
        <f t="shared" ref="AD36" si="69">AC36+31</f>
        <v>44788</v>
      </c>
      <c r="AE36" s="7">
        <f t="shared" ref="AE36" si="70">AD36+31</f>
        <v>44819</v>
      </c>
      <c r="AF36" s="7">
        <f t="shared" ref="AF36" si="71">AE36+31</f>
        <v>44850</v>
      </c>
      <c r="AG36" s="7">
        <f t="shared" ref="AG36" si="72">AF36+31</f>
        <v>44881</v>
      </c>
      <c r="AH36" s="7">
        <f t="shared" ref="AH36" si="73">AG36+31</f>
        <v>44912</v>
      </c>
      <c r="AI36" s="7">
        <f t="shared" ref="AI36" si="74">AH36+31</f>
        <v>44943</v>
      </c>
      <c r="AJ36" s="7">
        <f t="shared" ref="AJ36" si="75">AI36+31</f>
        <v>44974</v>
      </c>
      <c r="AK36" s="7">
        <f t="shared" ref="AK36" si="76">AJ36+31</f>
        <v>45005</v>
      </c>
      <c r="AL36" s="7">
        <f t="shared" ref="AL36" si="77">AK36+31</f>
        <v>45036</v>
      </c>
      <c r="AM36" s="7">
        <f t="shared" ref="AM36" si="78">AL36+31</f>
        <v>45067</v>
      </c>
      <c r="AN36" s="7">
        <f t="shared" ref="AN36" si="79">AM36+31</f>
        <v>45098</v>
      </c>
    </row>
    <row r="37" spans="3:40" x14ac:dyDescent="0.15">
      <c r="C37" s="71" t="s">
        <v>24</v>
      </c>
      <c r="D37" s="143"/>
      <c r="E37" s="8">
        <f>IF($B$17=0%,E38+E40,E39+E40)</f>
        <v>712</v>
      </c>
      <c r="F37" s="8">
        <f t="shared" ref="F37:I37" si="80">IF($B$17=0%,F38+F40,F39+F40)</f>
        <v>662.4666666666667</v>
      </c>
      <c r="G37" s="8">
        <f t="shared" si="80"/>
        <v>612.93333333333328</v>
      </c>
      <c r="H37" s="8">
        <f t="shared" si="80"/>
        <v>563.4</v>
      </c>
      <c r="I37" s="8">
        <f t="shared" si="80"/>
        <v>513.86666666666667</v>
      </c>
      <c r="J37" s="8">
        <f t="shared" ref="J37" si="81">IF($B$17=0%,J38+J40,J39+J40)</f>
        <v>464.33333333333343</v>
      </c>
      <c r="K37" s="8">
        <f t="shared" ref="K37" si="82">IF($B$17=0%,K38+K40,K39+K40)</f>
        <v>414.8</v>
      </c>
      <c r="L37" s="8">
        <f t="shared" ref="L37:M37" si="83">IF($B$17=0%,L38+L40,L39+L40)</f>
        <v>414.8</v>
      </c>
      <c r="M37" s="8">
        <f t="shared" si="83"/>
        <v>414.8</v>
      </c>
      <c r="N37" s="8">
        <f t="shared" ref="N37" si="84">IF($B$17=0%,N38+N40,N39+N40)</f>
        <v>414.8</v>
      </c>
      <c r="O37" s="8">
        <f t="shared" ref="O37" si="85">IF($B$17=0%,O38+O40,O39+O40)</f>
        <v>414.8</v>
      </c>
      <c r="P37" s="8">
        <f t="shared" ref="P37:Q37" si="86">IF($B$17=0%,P38+P40,P39+P40)</f>
        <v>414.8</v>
      </c>
      <c r="Q37" s="8">
        <f t="shared" si="86"/>
        <v>414.8</v>
      </c>
      <c r="R37" s="8">
        <f t="shared" ref="R37" si="87">IF($B$17=0%,R38+R40,R39+R40)</f>
        <v>414.8</v>
      </c>
      <c r="S37" s="8">
        <f t="shared" ref="S37" si="88">IF($B$17=0%,S38+S40,S39+S40)</f>
        <v>414.8</v>
      </c>
      <c r="T37" s="8">
        <f t="shared" ref="T37:U37" si="89">IF($B$17=0%,T38+T40,T39+T40)</f>
        <v>414.8</v>
      </c>
      <c r="U37" s="8">
        <f t="shared" si="89"/>
        <v>414.8</v>
      </c>
      <c r="V37" s="8">
        <f t="shared" ref="V37" si="90">IF($B$17=0%,V38+V40,V39+V40)</f>
        <v>414.8</v>
      </c>
      <c r="W37" s="8">
        <f t="shared" ref="W37" si="91">IF($B$17=0%,W38+W40,W39+W40)</f>
        <v>414.8</v>
      </c>
      <c r="X37" s="8">
        <f t="shared" ref="X37:Y37" si="92">IF($B$17=0%,X38+X40,X39+X40)</f>
        <v>414.8</v>
      </c>
      <c r="Y37" s="8">
        <f t="shared" si="92"/>
        <v>414.8</v>
      </c>
      <c r="Z37" s="8">
        <f t="shared" ref="Z37" si="93">IF($B$17=0%,Z38+Z40,Z39+Z40)</f>
        <v>414.8</v>
      </c>
      <c r="AA37" s="8">
        <f t="shared" ref="AA37" si="94">IF($B$17=0%,AA38+AA40,AA39+AA40)</f>
        <v>414.8</v>
      </c>
      <c r="AB37" s="8">
        <f t="shared" ref="AB37:AN37" si="95">IF($B$17=0%,AB38+AB40,AB39+AB40)</f>
        <v>414.8</v>
      </c>
      <c r="AC37" s="8">
        <f t="shared" si="95"/>
        <v>414.8</v>
      </c>
      <c r="AD37" s="8">
        <f t="shared" si="95"/>
        <v>414.8</v>
      </c>
      <c r="AE37" s="8">
        <f t="shared" si="95"/>
        <v>414.8</v>
      </c>
      <c r="AF37" s="8">
        <f t="shared" si="95"/>
        <v>414.8</v>
      </c>
      <c r="AG37" s="8">
        <f t="shared" si="95"/>
        <v>414.8</v>
      </c>
      <c r="AH37" s="8">
        <f t="shared" si="95"/>
        <v>414.8</v>
      </c>
      <c r="AI37" s="8">
        <f t="shared" si="95"/>
        <v>414.8</v>
      </c>
      <c r="AJ37" s="8">
        <f t="shared" si="95"/>
        <v>414.8</v>
      </c>
      <c r="AK37" s="8">
        <f t="shared" si="95"/>
        <v>414.8</v>
      </c>
      <c r="AL37" s="8">
        <f t="shared" si="95"/>
        <v>414.8</v>
      </c>
      <c r="AM37" s="8">
        <f t="shared" si="95"/>
        <v>414.8</v>
      </c>
      <c r="AN37" s="8">
        <f t="shared" si="95"/>
        <v>414.8</v>
      </c>
    </row>
    <row r="38" spans="3:40" outlineLevel="1" x14ac:dyDescent="0.15">
      <c r="C38" s="72" t="s">
        <v>26</v>
      </c>
      <c r="D38" s="14">
        <f>$D$16</f>
        <v>0.4</v>
      </c>
      <c r="E38" s="15">
        <f>IF(E35&gt;0,($D$16*E35),IF(E35=0,0))</f>
        <v>712</v>
      </c>
      <c r="F38" s="15">
        <f t="shared" ref="F38:AB38" si="96">IF(F35&gt;0,($D$16*F35),IF(F35=0,0))</f>
        <v>662.4666666666667</v>
      </c>
      <c r="G38" s="15">
        <f t="shared" si="96"/>
        <v>612.93333333333328</v>
      </c>
      <c r="H38" s="15">
        <f t="shared" si="96"/>
        <v>563.4</v>
      </c>
      <c r="I38" s="15">
        <f t="shared" si="96"/>
        <v>513.86666666666667</v>
      </c>
      <c r="J38" s="15">
        <f t="shared" si="96"/>
        <v>464.33333333333343</v>
      </c>
      <c r="K38" s="15">
        <f t="shared" si="96"/>
        <v>414.8</v>
      </c>
      <c r="L38" s="15">
        <f t="shared" si="96"/>
        <v>414.8</v>
      </c>
      <c r="M38" s="15">
        <f t="shared" si="96"/>
        <v>414.8</v>
      </c>
      <c r="N38" s="15">
        <f t="shared" si="96"/>
        <v>414.8</v>
      </c>
      <c r="O38" s="15">
        <f t="shared" si="96"/>
        <v>414.8</v>
      </c>
      <c r="P38" s="15">
        <f t="shared" si="96"/>
        <v>414.8</v>
      </c>
      <c r="Q38" s="15">
        <f t="shared" si="96"/>
        <v>414.8</v>
      </c>
      <c r="R38" s="15">
        <f t="shared" si="96"/>
        <v>414.8</v>
      </c>
      <c r="S38" s="15">
        <f t="shared" si="96"/>
        <v>414.8</v>
      </c>
      <c r="T38" s="15">
        <f t="shared" si="96"/>
        <v>414.8</v>
      </c>
      <c r="U38" s="15">
        <f t="shared" si="96"/>
        <v>414.8</v>
      </c>
      <c r="V38" s="15">
        <f t="shared" si="96"/>
        <v>414.8</v>
      </c>
      <c r="W38" s="15">
        <f t="shared" si="96"/>
        <v>414.8</v>
      </c>
      <c r="X38" s="15">
        <f t="shared" si="96"/>
        <v>414.8</v>
      </c>
      <c r="Y38" s="15">
        <f t="shared" si="96"/>
        <v>414.8</v>
      </c>
      <c r="Z38" s="15">
        <f t="shared" si="96"/>
        <v>414.8</v>
      </c>
      <c r="AA38" s="15">
        <f t="shared" si="96"/>
        <v>414.8</v>
      </c>
      <c r="AB38" s="15">
        <f t="shared" si="96"/>
        <v>414.8</v>
      </c>
      <c r="AC38" s="15">
        <f t="shared" ref="AC38:AN38" si="97">IF(AC35&gt;0,($D$16*AC35),IF(AC35=0,0))</f>
        <v>414.8</v>
      </c>
      <c r="AD38" s="15">
        <f t="shared" si="97"/>
        <v>414.8</v>
      </c>
      <c r="AE38" s="15">
        <f t="shared" si="97"/>
        <v>414.8</v>
      </c>
      <c r="AF38" s="15">
        <f t="shared" si="97"/>
        <v>414.8</v>
      </c>
      <c r="AG38" s="15">
        <f t="shared" si="97"/>
        <v>414.8</v>
      </c>
      <c r="AH38" s="15">
        <f t="shared" si="97"/>
        <v>414.8</v>
      </c>
      <c r="AI38" s="15">
        <f t="shared" si="97"/>
        <v>414.8</v>
      </c>
      <c r="AJ38" s="15">
        <f t="shared" si="97"/>
        <v>414.8</v>
      </c>
      <c r="AK38" s="15">
        <f t="shared" si="97"/>
        <v>414.8</v>
      </c>
      <c r="AL38" s="15">
        <f t="shared" si="97"/>
        <v>414.8</v>
      </c>
      <c r="AM38" s="15">
        <f t="shared" si="97"/>
        <v>414.8</v>
      </c>
      <c r="AN38" s="15">
        <f t="shared" si="97"/>
        <v>414.8</v>
      </c>
    </row>
    <row r="39" spans="3:40" outlineLevel="1" x14ac:dyDescent="0.15">
      <c r="C39" s="72" t="s">
        <v>25</v>
      </c>
      <c r="D39" s="4">
        <f>$D$17</f>
        <v>0.4</v>
      </c>
      <c r="E39" s="15">
        <f>IF(E35&gt;0,($D$17*E35),IF(E35=0,0))</f>
        <v>712</v>
      </c>
      <c r="F39" s="15">
        <f t="shared" ref="F39:AB39" si="98">IF(F35&gt;0,($D$17*F35),IF(F35=0,0))</f>
        <v>662.4666666666667</v>
      </c>
      <c r="G39" s="15">
        <f t="shared" si="98"/>
        <v>612.93333333333328</v>
      </c>
      <c r="H39" s="15">
        <f t="shared" si="98"/>
        <v>563.4</v>
      </c>
      <c r="I39" s="15">
        <f t="shared" si="98"/>
        <v>513.86666666666667</v>
      </c>
      <c r="J39" s="15">
        <f t="shared" si="98"/>
        <v>464.33333333333343</v>
      </c>
      <c r="K39" s="15">
        <f t="shared" si="98"/>
        <v>414.8</v>
      </c>
      <c r="L39" s="15">
        <f t="shared" si="98"/>
        <v>414.8</v>
      </c>
      <c r="M39" s="15">
        <f t="shared" si="98"/>
        <v>414.8</v>
      </c>
      <c r="N39" s="15">
        <f t="shared" si="98"/>
        <v>414.8</v>
      </c>
      <c r="O39" s="15">
        <f t="shared" si="98"/>
        <v>414.8</v>
      </c>
      <c r="P39" s="15">
        <f t="shared" si="98"/>
        <v>414.8</v>
      </c>
      <c r="Q39" s="15">
        <f t="shared" si="98"/>
        <v>414.8</v>
      </c>
      <c r="R39" s="15">
        <f t="shared" si="98"/>
        <v>414.8</v>
      </c>
      <c r="S39" s="15">
        <f t="shared" si="98"/>
        <v>414.8</v>
      </c>
      <c r="T39" s="15">
        <f t="shared" si="98"/>
        <v>414.8</v>
      </c>
      <c r="U39" s="15">
        <f t="shared" si="98"/>
        <v>414.8</v>
      </c>
      <c r="V39" s="15">
        <f t="shared" si="98"/>
        <v>414.8</v>
      </c>
      <c r="W39" s="15">
        <f t="shared" si="98"/>
        <v>414.8</v>
      </c>
      <c r="X39" s="15">
        <f t="shared" si="98"/>
        <v>414.8</v>
      </c>
      <c r="Y39" s="15">
        <f t="shared" si="98"/>
        <v>414.8</v>
      </c>
      <c r="Z39" s="15">
        <f t="shared" si="98"/>
        <v>414.8</v>
      </c>
      <c r="AA39" s="15">
        <f t="shared" si="98"/>
        <v>414.8</v>
      </c>
      <c r="AB39" s="15">
        <f t="shared" si="98"/>
        <v>414.8</v>
      </c>
      <c r="AC39" s="15">
        <f t="shared" ref="AC39:AN39" si="99">IF(AC35&gt;0,($D$17*AC35),IF(AC35=0,0))</f>
        <v>414.8</v>
      </c>
      <c r="AD39" s="15">
        <f t="shared" si="99"/>
        <v>414.8</v>
      </c>
      <c r="AE39" s="15">
        <f t="shared" si="99"/>
        <v>414.8</v>
      </c>
      <c r="AF39" s="15">
        <f t="shared" si="99"/>
        <v>414.8</v>
      </c>
      <c r="AG39" s="15">
        <f t="shared" si="99"/>
        <v>414.8</v>
      </c>
      <c r="AH39" s="15">
        <f t="shared" si="99"/>
        <v>414.8</v>
      </c>
      <c r="AI39" s="15">
        <f t="shared" si="99"/>
        <v>414.8</v>
      </c>
      <c r="AJ39" s="15">
        <f t="shared" si="99"/>
        <v>414.8</v>
      </c>
      <c r="AK39" s="15">
        <f t="shared" si="99"/>
        <v>414.8</v>
      </c>
      <c r="AL39" s="15">
        <f t="shared" si="99"/>
        <v>414.8</v>
      </c>
      <c r="AM39" s="15">
        <f t="shared" si="99"/>
        <v>414.8</v>
      </c>
      <c r="AN39" s="15">
        <f t="shared" si="99"/>
        <v>414.8</v>
      </c>
    </row>
    <row r="40" spans="3:40" outlineLevel="1" x14ac:dyDescent="0.15">
      <c r="C40" s="72" t="s">
        <v>27</v>
      </c>
      <c r="D40" s="4">
        <f>$D$39</f>
        <v>0.4</v>
      </c>
      <c r="E40" s="16">
        <f>IF(E35&gt;0,0,IF(E35=0,($D$8-$D$12)*$D$17))</f>
        <v>0</v>
      </c>
      <c r="F40" s="16">
        <f t="shared" ref="F40:AB40" si="100">IF(F35&gt;0,0,IF(F35=0,($D$8-$D$12)*$D$17))</f>
        <v>0</v>
      </c>
      <c r="G40" s="16">
        <f t="shared" si="100"/>
        <v>0</v>
      </c>
      <c r="H40" s="16">
        <f t="shared" si="100"/>
        <v>0</v>
      </c>
      <c r="I40" s="16">
        <f t="shared" si="100"/>
        <v>0</v>
      </c>
      <c r="J40" s="16">
        <f t="shared" si="100"/>
        <v>0</v>
      </c>
      <c r="K40" s="16">
        <f t="shared" si="100"/>
        <v>0</v>
      </c>
      <c r="L40" s="16">
        <f t="shared" si="100"/>
        <v>0</v>
      </c>
      <c r="M40" s="16">
        <f t="shared" si="100"/>
        <v>0</v>
      </c>
      <c r="N40" s="16">
        <f t="shared" si="100"/>
        <v>0</v>
      </c>
      <c r="O40" s="16">
        <f t="shared" si="100"/>
        <v>0</v>
      </c>
      <c r="P40" s="16">
        <f t="shared" si="100"/>
        <v>0</v>
      </c>
      <c r="Q40" s="16">
        <f t="shared" si="100"/>
        <v>0</v>
      </c>
      <c r="R40" s="16">
        <f t="shared" si="100"/>
        <v>0</v>
      </c>
      <c r="S40" s="16">
        <f t="shared" si="100"/>
        <v>0</v>
      </c>
      <c r="T40" s="16">
        <f t="shared" si="100"/>
        <v>0</v>
      </c>
      <c r="U40" s="16">
        <f t="shared" si="100"/>
        <v>0</v>
      </c>
      <c r="V40" s="16">
        <f t="shared" si="100"/>
        <v>0</v>
      </c>
      <c r="W40" s="16">
        <f t="shared" si="100"/>
        <v>0</v>
      </c>
      <c r="X40" s="16">
        <f t="shared" si="100"/>
        <v>0</v>
      </c>
      <c r="Y40" s="16">
        <f t="shared" si="100"/>
        <v>0</v>
      </c>
      <c r="Z40" s="16">
        <f t="shared" si="100"/>
        <v>0</v>
      </c>
      <c r="AA40" s="16">
        <f t="shared" si="100"/>
        <v>0</v>
      </c>
      <c r="AB40" s="16">
        <f t="shared" si="100"/>
        <v>0</v>
      </c>
      <c r="AC40" s="16">
        <f t="shared" ref="AC40:AN40" si="101">IF(AC35&gt;0,0,IF(AC35=0,($D$8-$D$12)*$D$17))</f>
        <v>0</v>
      </c>
      <c r="AD40" s="16">
        <f t="shared" si="101"/>
        <v>0</v>
      </c>
      <c r="AE40" s="16">
        <f t="shared" si="101"/>
        <v>0</v>
      </c>
      <c r="AF40" s="16">
        <f t="shared" si="101"/>
        <v>0</v>
      </c>
      <c r="AG40" s="16">
        <f t="shared" si="101"/>
        <v>0</v>
      </c>
      <c r="AH40" s="16">
        <f t="shared" si="101"/>
        <v>0</v>
      </c>
      <c r="AI40" s="16">
        <f t="shared" si="101"/>
        <v>0</v>
      </c>
      <c r="AJ40" s="16">
        <f t="shared" si="101"/>
        <v>0</v>
      </c>
      <c r="AK40" s="16">
        <f t="shared" si="101"/>
        <v>0</v>
      </c>
      <c r="AL40" s="16">
        <f t="shared" si="101"/>
        <v>0</v>
      </c>
      <c r="AM40" s="16">
        <f t="shared" si="101"/>
        <v>0</v>
      </c>
      <c r="AN40" s="16">
        <f t="shared" si="101"/>
        <v>0</v>
      </c>
    </row>
    <row r="43" spans="3:40" x14ac:dyDescent="0.15">
      <c r="C43" s="146" t="s">
        <v>31</v>
      </c>
      <c r="D43" s="146"/>
      <c r="E43" s="17">
        <f>$D$8</f>
        <v>1780</v>
      </c>
      <c r="F43" s="17">
        <f>E43</f>
        <v>1780</v>
      </c>
      <c r="G43" s="17">
        <f t="shared" ref="G43:AB43" si="102">F43</f>
        <v>1780</v>
      </c>
      <c r="H43" s="17">
        <f t="shared" si="102"/>
        <v>1780</v>
      </c>
      <c r="I43" s="17">
        <f t="shared" si="102"/>
        <v>1780</v>
      </c>
      <c r="J43" s="17">
        <f t="shared" si="102"/>
        <v>1780</v>
      </c>
      <c r="K43" s="17">
        <f t="shared" si="102"/>
        <v>1780</v>
      </c>
      <c r="L43" s="17">
        <f t="shared" si="102"/>
        <v>1780</v>
      </c>
      <c r="M43" s="17">
        <f t="shared" si="102"/>
        <v>1780</v>
      </c>
      <c r="N43" s="17">
        <f t="shared" si="102"/>
        <v>1780</v>
      </c>
      <c r="O43" s="17">
        <f t="shared" si="102"/>
        <v>1780</v>
      </c>
      <c r="P43" s="17">
        <f t="shared" si="102"/>
        <v>1780</v>
      </c>
      <c r="Q43" s="17">
        <f t="shared" si="102"/>
        <v>1780</v>
      </c>
      <c r="R43" s="17">
        <f t="shared" si="102"/>
        <v>1780</v>
      </c>
      <c r="S43" s="17">
        <f t="shared" si="102"/>
        <v>1780</v>
      </c>
      <c r="T43" s="17">
        <f t="shared" si="102"/>
        <v>1780</v>
      </c>
      <c r="U43" s="17">
        <f t="shared" si="102"/>
        <v>1780</v>
      </c>
      <c r="V43" s="17">
        <f t="shared" si="102"/>
        <v>1780</v>
      </c>
      <c r="W43" s="17">
        <f t="shared" si="102"/>
        <v>1780</v>
      </c>
      <c r="X43" s="17">
        <f t="shared" si="102"/>
        <v>1780</v>
      </c>
      <c r="Y43" s="17">
        <f t="shared" si="102"/>
        <v>1780</v>
      </c>
      <c r="Z43" s="17">
        <f t="shared" si="102"/>
        <v>1780</v>
      </c>
      <c r="AA43" s="17">
        <f t="shared" si="102"/>
        <v>1780</v>
      </c>
      <c r="AB43" s="17">
        <f t="shared" si="102"/>
        <v>1780</v>
      </c>
      <c r="AC43" s="17">
        <f t="shared" ref="AC43" si="103">AB43</f>
        <v>1780</v>
      </c>
      <c r="AD43" s="17">
        <f t="shared" ref="AD43" si="104">AC43</f>
        <v>1780</v>
      </c>
      <c r="AE43" s="17">
        <f t="shared" ref="AE43" si="105">AD43</f>
        <v>1780</v>
      </c>
      <c r="AF43" s="17">
        <f t="shared" ref="AF43" si="106">AE43</f>
        <v>1780</v>
      </c>
      <c r="AG43" s="17">
        <f t="shared" ref="AG43" si="107">AF43</f>
        <v>1780</v>
      </c>
      <c r="AH43" s="17">
        <f t="shared" ref="AH43" si="108">AG43</f>
        <v>1780</v>
      </c>
      <c r="AI43" s="17">
        <f t="shared" ref="AI43" si="109">AH43</f>
        <v>1780</v>
      </c>
      <c r="AJ43" s="17">
        <f t="shared" ref="AJ43" si="110">AI43</f>
        <v>1780</v>
      </c>
      <c r="AK43" s="17">
        <f t="shared" ref="AK43" si="111">AJ43</f>
        <v>1780</v>
      </c>
      <c r="AL43" s="17">
        <f t="shared" ref="AL43" si="112">AK43</f>
        <v>1780</v>
      </c>
      <c r="AM43" s="17">
        <f t="shared" ref="AM43" si="113">AL43</f>
        <v>1780</v>
      </c>
      <c r="AN43" s="17">
        <f t="shared" ref="AN43" si="114">AM43</f>
        <v>1780</v>
      </c>
    </row>
    <row r="44" spans="3:40" x14ac:dyDescent="0.15">
      <c r="C44" s="70" t="s">
        <v>29</v>
      </c>
      <c r="D44" s="149" t="s">
        <v>17</v>
      </c>
      <c r="E44" s="7">
        <v>44013</v>
      </c>
      <c r="F44" s="7">
        <f>E44+31</f>
        <v>44044</v>
      </c>
      <c r="G44" s="7">
        <f t="shared" ref="G44:AB44" si="115">F44+31</f>
        <v>44075</v>
      </c>
      <c r="H44" s="7">
        <f t="shared" si="115"/>
        <v>44106</v>
      </c>
      <c r="I44" s="7">
        <f t="shared" si="115"/>
        <v>44137</v>
      </c>
      <c r="J44" s="7">
        <f t="shared" si="115"/>
        <v>44168</v>
      </c>
      <c r="K44" s="7">
        <f t="shared" si="115"/>
        <v>44199</v>
      </c>
      <c r="L44" s="7">
        <f t="shared" si="115"/>
        <v>44230</v>
      </c>
      <c r="M44" s="7">
        <f t="shared" si="115"/>
        <v>44261</v>
      </c>
      <c r="N44" s="7">
        <f t="shared" si="115"/>
        <v>44292</v>
      </c>
      <c r="O44" s="7">
        <f t="shared" si="115"/>
        <v>44323</v>
      </c>
      <c r="P44" s="7">
        <f t="shared" si="115"/>
        <v>44354</v>
      </c>
      <c r="Q44" s="7">
        <f t="shared" si="115"/>
        <v>44385</v>
      </c>
      <c r="R44" s="7">
        <f t="shared" si="115"/>
        <v>44416</v>
      </c>
      <c r="S44" s="7">
        <f t="shared" si="115"/>
        <v>44447</v>
      </c>
      <c r="T44" s="7">
        <f t="shared" si="115"/>
        <v>44478</v>
      </c>
      <c r="U44" s="7">
        <f t="shared" si="115"/>
        <v>44509</v>
      </c>
      <c r="V44" s="7">
        <f t="shared" si="115"/>
        <v>44540</v>
      </c>
      <c r="W44" s="7">
        <f t="shared" si="115"/>
        <v>44571</v>
      </c>
      <c r="X44" s="7">
        <f t="shared" si="115"/>
        <v>44602</v>
      </c>
      <c r="Y44" s="7">
        <f t="shared" si="115"/>
        <v>44633</v>
      </c>
      <c r="Z44" s="7">
        <f t="shared" si="115"/>
        <v>44664</v>
      </c>
      <c r="AA44" s="7">
        <f t="shared" si="115"/>
        <v>44695</v>
      </c>
      <c r="AB44" s="7">
        <f t="shared" si="115"/>
        <v>44726</v>
      </c>
      <c r="AC44" s="7">
        <f t="shared" ref="AC44" si="116">AB44+31</f>
        <v>44757</v>
      </c>
      <c r="AD44" s="7">
        <f t="shared" ref="AD44" si="117">AC44+31</f>
        <v>44788</v>
      </c>
      <c r="AE44" s="7">
        <f t="shared" ref="AE44" si="118">AD44+31</f>
        <v>44819</v>
      </c>
      <c r="AF44" s="7">
        <f t="shared" ref="AF44" si="119">AE44+31</f>
        <v>44850</v>
      </c>
      <c r="AG44" s="7">
        <f t="shared" ref="AG44" si="120">AF44+31</f>
        <v>44881</v>
      </c>
      <c r="AH44" s="7">
        <f t="shared" ref="AH44" si="121">AG44+31</f>
        <v>44912</v>
      </c>
      <c r="AI44" s="7">
        <f t="shared" ref="AI44" si="122">AH44+31</f>
        <v>44943</v>
      </c>
      <c r="AJ44" s="7">
        <f t="shared" ref="AJ44" si="123">AI44+31</f>
        <v>44974</v>
      </c>
      <c r="AK44" s="7">
        <f t="shared" ref="AK44" si="124">AJ44+31</f>
        <v>45005</v>
      </c>
      <c r="AL44" s="7">
        <f t="shared" ref="AL44" si="125">AK44+31</f>
        <v>45036</v>
      </c>
      <c r="AM44" s="7">
        <f t="shared" ref="AM44" si="126">AL44+31</f>
        <v>45067</v>
      </c>
      <c r="AN44" s="7">
        <f t="shared" ref="AN44" si="127">AM44+31</f>
        <v>45098</v>
      </c>
    </row>
    <row r="45" spans="3:40" x14ac:dyDescent="0.15">
      <c r="C45" s="71" t="s">
        <v>32</v>
      </c>
      <c r="D45" s="149"/>
      <c r="E45" s="8">
        <f>SUM(E46)</f>
        <v>712</v>
      </c>
      <c r="F45" s="8">
        <f t="shared" ref="F45:AN45" si="128">SUM(F46)</f>
        <v>712</v>
      </c>
      <c r="G45" s="8">
        <f t="shared" si="128"/>
        <v>712</v>
      </c>
      <c r="H45" s="8">
        <f t="shared" si="128"/>
        <v>712</v>
      </c>
      <c r="I45" s="8">
        <f t="shared" si="128"/>
        <v>712</v>
      </c>
      <c r="J45" s="8">
        <f t="shared" si="128"/>
        <v>712</v>
      </c>
      <c r="K45" s="8">
        <f t="shared" si="128"/>
        <v>712</v>
      </c>
      <c r="L45" s="8">
        <f t="shared" si="128"/>
        <v>712</v>
      </c>
      <c r="M45" s="8">
        <f t="shared" si="128"/>
        <v>712</v>
      </c>
      <c r="N45" s="8">
        <f t="shared" si="128"/>
        <v>712</v>
      </c>
      <c r="O45" s="8">
        <f t="shared" si="128"/>
        <v>712</v>
      </c>
      <c r="P45" s="8">
        <f t="shared" si="128"/>
        <v>712</v>
      </c>
      <c r="Q45" s="8">
        <f t="shared" si="128"/>
        <v>712</v>
      </c>
      <c r="R45" s="8">
        <f t="shared" si="128"/>
        <v>712</v>
      </c>
      <c r="S45" s="8">
        <f t="shared" si="128"/>
        <v>712</v>
      </c>
      <c r="T45" s="8">
        <f t="shared" si="128"/>
        <v>712</v>
      </c>
      <c r="U45" s="8">
        <f t="shared" si="128"/>
        <v>712</v>
      </c>
      <c r="V45" s="8">
        <f t="shared" si="128"/>
        <v>712</v>
      </c>
      <c r="W45" s="8">
        <f t="shared" si="128"/>
        <v>712</v>
      </c>
      <c r="X45" s="8">
        <f t="shared" si="128"/>
        <v>712</v>
      </c>
      <c r="Y45" s="8">
        <f t="shared" si="128"/>
        <v>712</v>
      </c>
      <c r="Z45" s="8">
        <f t="shared" si="128"/>
        <v>712</v>
      </c>
      <c r="AA45" s="8">
        <f t="shared" si="128"/>
        <v>712</v>
      </c>
      <c r="AB45" s="8">
        <f t="shared" si="128"/>
        <v>712</v>
      </c>
      <c r="AC45" s="8">
        <f t="shared" si="128"/>
        <v>712</v>
      </c>
      <c r="AD45" s="8">
        <f t="shared" si="128"/>
        <v>712</v>
      </c>
      <c r="AE45" s="8">
        <f t="shared" si="128"/>
        <v>712</v>
      </c>
      <c r="AF45" s="8">
        <f t="shared" si="128"/>
        <v>712</v>
      </c>
      <c r="AG45" s="8">
        <f t="shared" si="128"/>
        <v>712</v>
      </c>
      <c r="AH45" s="8">
        <f t="shared" si="128"/>
        <v>712</v>
      </c>
      <c r="AI45" s="8">
        <f t="shared" si="128"/>
        <v>712</v>
      </c>
      <c r="AJ45" s="8">
        <f t="shared" si="128"/>
        <v>712</v>
      </c>
      <c r="AK45" s="8">
        <f t="shared" si="128"/>
        <v>712</v>
      </c>
      <c r="AL45" s="8">
        <f t="shared" si="128"/>
        <v>712</v>
      </c>
      <c r="AM45" s="8">
        <f t="shared" si="128"/>
        <v>712</v>
      </c>
      <c r="AN45" s="8">
        <f t="shared" si="128"/>
        <v>712</v>
      </c>
    </row>
    <row r="46" spans="3:40" outlineLevel="1" x14ac:dyDescent="0.15">
      <c r="C46" s="72" t="s">
        <v>30</v>
      </c>
      <c r="D46" s="14">
        <f>$D$16</f>
        <v>0.4</v>
      </c>
      <c r="E46" s="15">
        <f>$D$46*E43</f>
        <v>712</v>
      </c>
      <c r="F46" s="15">
        <f t="shared" ref="F46:AB46" si="129">$D$46*F43</f>
        <v>712</v>
      </c>
      <c r="G46" s="15">
        <f t="shared" si="129"/>
        <v>712</v>
      </c>
      <c r="H46" s="15">
        <f t="shared" si="129"/>
        <v>712</v>
      </c>
      <c r="I46" s="15">
        <f t="shared" si="129"/>
        <v>712</v>
      </c>
      <c r="J46" s="15">
        <f t="shared" si="129"/>
        <v>712</v>
      </c>
      <c r="K46" s="15">
        <f t="shared" si="129"/>
        <v>712</v>
      </c>
      <c r="L46" s="15">
        <f t="shared" si="129"/>
        <v>712</v>
      </c>
      <c r="M46" s="15">
        <f t="shared" si="129"/>
        <v>712</v>
      </c>
      <c r="N46" s="15">
        <f t="shared" si="129"/>
        <v>712</v>
      </c>
      <c r="O46" s="15">
        <f t="shared" si="129"/>
        <v>712</v>
      </c>
      <c r="P46" s="15">
        <f t="shared" si="129"/>
        <v>712</v>
      </c>
      <c r="Q46" s="15">
        <f t="shared" si="129"/>
        <v>712</v>
      </c>
      <c r="R46" s="15">
        <f t="shared" si="129"/>
        <v>712</v>
      </c>
      <c r="S46" s="15">
        <f t="shared" si="129"/>
        <v>712</v>
      </c>
      <c r="T46" s="15">
        <f t="shared" si="129"/>
        <v>712</v>
      </c>
      <c r="U46" s="15">
        <f t="shared" si="129"/>
        <v>712</v>
      </c>
      <c r="V46" s="15">
        <f t="shared" si="129"/>
        <v>712</v>
      </c>
      <c r="W46" s="15">
        <f t="shared" si="129"/>
        <v>712</v>
      </c>
      <c r="X46" s="15">
        <f t="shared" si="129"/>
        <v>712</v>
      </c>
      <c r="Y46" s="15">
        <f t="shared" si="129"/>
        <v>712</v>
      </c>
      <c r="Z46" s="15">
        <f t="shared" si="129"/>
        <v>712</v>
      </c>
      <c r="AA46" s="15">
        <f t="shared" si="129"/>
        <v>712</v>
      </c>
      <c r="AB46" s="15">
        <f t="shared" si="129"/>
        <v>712</v>
      </c>
      <c r="AC46" s="15">
        <f t="shared" ref="AC46:AN46" si="130">$D$46*AC43</f>
        <v>712</v>
      </c>
      <c r="AD46" s="15">
        <f t="shared" si="130"/>
        <v>712</v>
      </c>
      <c r="AE46" s="15">
        <f t="shared" si="130"/>
        <v>712</v>
      </c>
      <c r="AF46" s="15">
        <f t="shared" si="130"/>
        <v>712</v>
      </c>
      <c r="AG46" s="15">
        <f t="shared" si="130"/>
        <v>712</v>
      </c>
      <c r="AH46" s="15">
        <f t="shared" si="130"/>
        <v>712</v>
      </c>
      <c r="AI46" s="15">
        <f t="shared" si="130"/>
        <v>712</v>
      </c>
      <c r="AJ46" s="15">
        <f t="shared" si="130"/>
        <v>712</v>
      </c>
      <c r="AK46" s="15">
        <f t="shared" si="130"/>
        <v>712</v>
      </c>
      <c r="AL46" s="15">
        <f t="shared" si="130"/>
        <v>712</v>
      </c>
      <c r="AM46" s="15">
        <f t="shared" si="130"/>
        <v>712</v>
      </c>
      <c r="AN46" s="15">
        <f t="shared" si="130"/>
        <v>712</v>
      </c>
    </row>
    <row r="47" spans="3:40" x14ac:dyDescent="0.15">
      <c r="C47" s="17" t="s">
        <v>33</v>
      </c>
      <c r="D47" s="18">
        <f>$D$17</f>
        <v>0.4</v>
      </c>
      <c r="E47" s="19">
        <f t="shared" ref="E47:AB47" si="131">E46-E37</f>
        <v>0</v>
      </c>
      <c r="F47" s="19">
        <f t="shared" si="131"/>
        <v>49.533333333333303</v>
      </c>
      <c r="G47" s="19">
        <f t="shared" si="131"/>
        <v>99.06666666666672</v>
      </c>
      <c r="H47" s="19">
        <f t="shared" si="131"/>
        <v>148.60000000000002</v>
      </c>
      <c r="I47" s="19">
        <f t="shared" si="131"/>
        <v>198.13333333333333</v>
      </c>
      <c r="J47" s="19">
        <f t="shared" si="131"/>
        <v>247.66666666666657</v>
      </c>
      <c r="K47" s="19">
        <f t="shared" si="131"/>
        <v>297.2</v>
      </c>
      <c r="L47" s="19">
        <f t="shared" si="131"/>
        <v>297.2</v>
      </c>
      <c r="M47" s="19">
        <f t="shared" si="131"/>
        <v>297.2</v>
      </c>
      <c r="N47" s="19">
        <f t="shared" si="131"/>
        <v>297.2</v>
      </c>
      <c r="O47" s="19">
        <f t="shared" si="131"/>
        <v>297.2</v>
      </c>
      <c r="P47" s="19">
        <f t="shared" si="131"/>
        <v>297.2</v>
      </c>
      <c r="Q47" s="19">
        <f t="shared" si="131"/>
        <v>297.2</v>
      </c>
      <c r="R47" s="19">
        <f t="shared" si="131"/>
        <v>297.2</v>
      </c>
      <c r="S47" s="19">
        <f t="shared" si="131"/>
        <v>297.2</v>
      </c>
      <c r="T47" s="19">
        <f t="shared" si="131"/>
        <v>297.2</v>
      </c>
      <c r="U47" s="19">
        <f t="shared" si="131"/>
        <v>297.2</v>
      </c>
      <c r="V47" s="19">
        <f t="shared" si="131"/>
        <v>297.2</v>
      </c>
      <c r="W47" s="19">
        <f t="shared" si="131"/>
        <v>297.2</v>
      </c>
      <c r="X47" s="19">
        <f t="shared" si="131"/>
        <v>297.2</v>
      </c>
      <c r="Y47" s="19">
        <f t="shared" si="131"/>
        <v>297.2</v>
      </c>
      <c r="Z47" s="19">
        <f t="shared" si="131"/>
        <v>297.2</v>
      </c>
      <c r="AA47" s="19">
        <f t="shared" si="131"/>
        <v>297.2</v>
      </c>
      <c r="AB47" s="19">
        <f t="shared" si="131"/>
        <v>297.2</v>
      </c>
      <c r="AC47" s="19">
        <f t="shared" ref="AC47" si="132">AC46-AC37</f>
        <v>297.2</v>
      </c>
      <c r="AD47" s="19">
        <f t="shared" ref="AD47" si="133">AD46-AD37</f>
        <v>297.2</v>
      </c>
      <c r="AE47" s="19">
        <f t="shared" ref="AE47" si="134">AE46-AE37</f>
        <v>297.2</v>
      </c>
      <c r="AF47" s="19">
        <f t="shared" ref="AF47" si="135">AF46-AF37</f>
        <v>297.2</v>
      </c>
      <c r="AG47" s="19">
        <f t="shared" ref="AG47" si="136">AG46-AG37</f>
        <v>297.2</v>
      </c>
      <c r="AH47" s="19">
        <f t="shared" ref="AH47" si="137">AH46-AH37</f>
        <v>297.2</v>
      </c>
      <c r="AI47" s="19">
        <f t="shared" ref="AI47" si="138">AI46-AI37</f>
        <v>297.2</v>
      </c>
      <c r="AJ47" s="19">
        <f t="shared" ref="AJ47" si="139">AJ46-AJ37</f>
        <v>297.2</v>
      </c>
      <c r="AK47" s="19">
        <f t="shared" ref="AK47" si="140">AK46-AK37</f>
        <v>297.2</v>
      </c>
      <c r="AL47" s="19">
        <f t="shared" ref="AL47" si="141">AL46-AL37</f>
        <v>297.2</v>
      </c>
      <c r="AM47" s="19">
        <f t="shared" ref="AM47" si="142">AM46-AM37</f>
        <v>297.2</v>
      </c>
      <c r="AN47" s="19">
        <f t="shared" ref="AN47" si="143">AN46-AN37</f>
        <v>297.2</v>
      </c>
    </row>
    <row r="48" spans="3:40" x14ac:dyDescent="0.15">
      <c r="C48" s="75" t="s">
        <v>34</v>
      </c>
      <c r="D48" s="20">
        <f>AVERAGE(E48:AB48)/E43</f>
        <v>0.29773314606741563</v>
      </c>
      <c r="E48" s="21">
        <f>E29+E37</f>
        <v>999.29333333333329</v>
      </c>
      <c r="F48" s="21">
        <f t="shared" ref="F48:AB48" si="144">F29+F37</f>
        <v>949.76</v>
      </c>
      <c r="G48" s="21">
        <f t="shared" si="144"/>
        <v>900.22666666666657</v>
      </c>
      <c r="H48" s="21">
        <f t="shared" si="144"/>
        <v>850.69333333333327</v>
      </c>
      <c r="I48" s="21">
        <f t="shared" si="144"/>
        <v>801.16</v>
      </c>
      <c r="J48" s="21">
        <f t="shared" si="144"/>
        <v>751.62666666666678</v>
      </c>
      <c r="K48" s="21">
        <f t="shared" si="144"/>
        <v>414.8</v>
      </c>
      <c r="L48" s="21">
        <f t="shared" si="144"/>
        <v>414.8</v>
      </c>
      <c r="M48" s="21">
        <f t="shared" si="144"/>
        <v>414.8</v>
      </c>
      <c r="N48" s="21">
        <f t="shared" si="144"/>
        <v>414.8</v>
      </c>
      <c r="O48" s="21">
        <f t="shared" si="144"/>
        <v>414.8</v>
      </c>
      <c r="P48" s="21">
        <f t="shared" si="144"/>
        <v>414.8</v>
      </c>
      <c r="Q48" s="21">
        <f t="shared" si="144"/>
        <v>414.8</v>
      </c>
      <c r="R48" s="21">
        <f t="shared" si="144"/>
        <v>414.8</v>
      </c>
      <c r="S48" s="21">
        <f t="shared" si="144"/>
        <v>414.8</v>
      </c>
      <c r="T48" s="21">
        <f t="shared" si="144"/>
        <v>414.8</v>
      </c>
      <c r="U48" s="21">
        <f t="shared" si="144"/>
        <v>414.8</v>
      </c>
      <c r="V48" s="21">
        <f t="shared" si="144"/>
        <v>414.8</v>
      </c>
      <c r="W48" s="21">
        <f t="shared" si="144"/>
        <v>414.8</v>
      </c>
      <c r="X48" s="21">
        <f t="shared" si="144"/>
        <v>414.8</v>
      </c>
      <c r="Y48" s="21">
        <f t="shared" si="144"/>
        <v>414.8</v>
      </c>
      <c r="Z48" s="21">
        <f t="shared" si="144"/>
        <v>414.8</v>
      </c>
      <c r="AA48" s="21">
        <f t="shared" si="144"/>
        <v>414.8</v>
      </c>
      <c r="AB48" s="21">
        <f t="shared" si="144"/>
        <v>414.8</v>
      </c>
      <c r="AC48" s="21">
        <f t="shared" ref="AC48:AN48" si="145">AC29+AC37</f>
        <v>414.8</v>
      </c>
      <c r="AD48" s="21">
        <f t="shared" si="145"/>
        <v>414.8</v>
      </c>
      <c r="AE48" s="21">
        <f t="shared" si="145"/>
        <v>414.8</v>
      </c>
      <c r="AF48" s="21">
        <f t="shared" si="145"/>
        <v>414.8</v>
      </c>
      <c r="AG48" s="21">
        <f t="shared" si="145"/>
        <v>414.8</v>
      </c>
      <c r="AH48" s="21">
        <f t="shared" si="145"/>
        <v>414.8</v>
      </c>
      <c r="AI48" s="21">
        <f t="shared" si="145"/>
        <v>414.8</v>
      </c>
      <c r="AJ48" s="21">
        <f t="shared" si="145"/>
        <v>414.8</v>
      </c>
      <c r="AK48" s="21">
        <f t="shared" si="145"/>
        <v>414.8</v>
      </c>
      <c r="AL48" s="21">
        <f t="shared" si="145"/>
        <v>414.8</v>
      </c>
      <c r="AM48" s="21">
        <f t="shared" si="145"/>
        <v>414.8</v>
      </c>
      <c r="AN48" s="21">
        <f t="shared" si="145"/>
        <v>414.8</v>
      </c>
    </row>
    <row r="49" spans="3:40" outlineLevel="1" x14ac:dyDescent="0.15">
      <c r="C49" s="72" t="s">
        <v>35</v>
      </c>
      <c r="D49" s="22">
        <f>AVERAGE(E49:AB49)</f>
        <v>-0.25566713483146081</v>
      </c>
      <c r="E49" s="23">
        <f>E48/E45-1</f>
        <v>0.40350187265917592</v>
      </c>
      <c r="F49" s="23">
        <f t="shared" ref="F49:AB49" si="146">F48/F45-1</f>
        <v>0.33393258426966299</v>
      </c>
      <c r="G49" s="23">
        <f t="shared" si="146"/>
        <v>0.26436329588014962</v>
      </c>
      <c r="H49" s="23">
        <f t="shared" si="146"/>
        <v>0.19479400749063669</v>
      </c>
      <c r="I49" s="23">
        <f t="shared" si="146"/>
        <v>0.12522471910112354</v>
      </c>
      <c r="J49" s="23">
        <f t="shared" si="146"/>
        <v>5.565543071161061E-2</v>
      </c>
      <c r="K49" s="23">
        <f t="shared" si="146"/>
        <v>-0.41741573033707868</v>
      </c>
      <c r="L49" s="23">
        <f t="shared" si="146"/>
        <v>-0.41741573033707868</v>
      </c>
      <c r="M49" s="23">
        <f t="shared" si="146"/>
        <v>-0.41741573033707868</v>
      </c>
      <c r="N49" s="23">
        <f t="shared" si="146"/>
        <v>-0.41741573033707868</v>
      </c>
      <c r="O49" s="23">
        <f t="shared" si="146"/>
        <v>-0.41741573033707868</v>
      </c>
      <c r="P49" s="23">
        <f t="shared" si="146"/>
        <v>-0.41741573033707868</v>
      </c>
      <c r="Q49" s="23">
        <f t="shared" si="146"/>
        <v>-0.41741573033707868</v>
      </c>
      <c r="R49" s="23">
        <f t="shared" si="146"/>
        <v>-0.41741573033707868</v>
      </c>
      <c r="S49" s="23">
        <f t="shared" si="146"/>
        <v>-0.41741573033707868</v>
      </c>
      <c r="T49" s="23">
        <f t="shared" si="146"/>
        <v>-0.41741573033707868</v>
      </c>
      <c r="U49" s="23">
        <f t="shared" si="146"/>
        <v>-0.41741573033707868</v>
      </c>
      <c r="V49" s="23">
        <f t="shared" si="146"/>
        <v>-0.41741573033707868</v>
      </c>
      <c r="W49" s="23">
        <f t="shared" si="146"/>
        <v>-0.41741573033707868</v>
      </c>
      <c r="X49" s="23">
        <f t="shared" si="146"/>
        <v>-0.41741573033707868</v>
      </c>
      <c r="Y49" s="23">
        <f t="shared" si="146"/>
        <v>-0.41741573033707868</v>
      </c>
      <c r="Z49" s="23">
        <f t="shared" si="146"/>
        <v>-0.41741573033707868</v>
      </c>
      <c r="AA49" s="23">
        <f t="shared" si="146"/>
        <v>-0.41741573033707868</v>
      </c>
      <c r="AB49" s="23">
        <f t="shared" si="146"/>
        <v>-0.41741573033707868</v>
      </c>
      <c r="AC49" s="23">
        <f t="shared" ref="AC49:AN49" si="147">AC48/AC45-1</f>
        <v>-0.41741573033707868</v>
      </c>
      <c r="AD49" s="23">
        <f t="shared" si="147"/>
        <v>-0.41741573033707868</v>
      </c>
      <c r="AE49" s="23">
        <f t="shared" si="147"/>
        <v>-0.41741573033707868</v>
      </c>
      <c r="AF49" s="23">
        <f t="shared" si="147"/>
        <v>-0.41741573033707868</v>
      </c>
      <c r="AG49" s="23">
        <f t="shared" si="147"/>
        <v>-0.41741573033707868</v>
      </c>
      <c r="AH49" s="23">
        <f t="shared" si="147"/>
        <v>-0.41741573033707868</v>
      </c>
      <c r="AI49" s="23">
        <f t="shared" si="147"/>
        <v>-0.41741573033707868</v>
      </c>
      <c r="AJ49" s="23">
        <f t="shared" si="147"/>
        <v>-0.41741573033707868</v>
      </c>
      <c r="AK49" s="23">
        <f t="shared" si="147"/>
        <v>-0.41741573033707868</v>
      </c>
      <c r="AL49" s="23">
        <f t="shared" si="147"/>
        <v>-0.41741573033707868</v>
      </c>
      <c r="AM49" s="23">
        <f t="shared" si="147"/>
        <v>-0.41741573033707868</v>
      </c>
      <c r="AN49" s="23">
        <f t="shared" si="147"/>
        <v>-0.41741573033707868</v>
      </c>
    </row>
    <row r="52" spans="3:40" x14ac:dyDescent="0.15">
      <c r="C52" s="148" t="s">
        <v>37</v>
      </c>
      <c r="D52" s="148"/>
      <c r="E52" s="24">
        <f>IF(E55=0,0,E55/$D$55)</f>
        <v>0</v>
      </c>
      <c r="F52" s="24">
        <f t="shared" ref="F52:AB52" si="148">IF(F55=0,0,F55/$D$55)</f>
        <v>0</v>
      </c>
      <c r="G52" s="24">
        <f t="shared" si="148"/>
        <v>0</v>
      </c>
      <c r="H52" s="24">
        <f t="shared" si="148"/>
        <v>0</v>
      </c>
      <c r="I52" s="24">
        <f t="shared" si="148"/>
        <v>0</v>
      </c>
      <c r="J52" s="24">
        <f t="shared" si="148"/>
        <v>0</v>
      </c>
      <c r="K52" s="24">
        <f t="shared" si="148"/>
        <v>19.813333333333333</v>
      </c>
      <c r="L52" s="24">
        <f t="shared" si="148"/>
        <v>19.813333333333333</v>
      </c>
      <c r="M52" s="24">
        <f t="shared" si="148"/>
        <v>19.813333333333333</v>
      </c>
      <c r="N52" s="24">
        <f t="shared" si="148"/>
        <v>19.813333333333333</v>
      </c>
      <c r="O52" s="24">
        <f t="shared" si="148"/>
        <v>19.813333333333333</v>
      </c>
      <c r="P52" s="24">
        <f t="shared" si="148"/>
        <v>19.813333333333333</v>
      </c>
      <c r="Q52" s="24">
        <f t="shared" si="148"/>
        <v>19.813333333333333</v>
      </c>
      <c r="R52" s="24">
        <f t="shared" si="148"/>
        <v>19.813333333333333</v>
      </c>
      <c r="S52" s="24">
        <f t="shared" si="148"/>
        <v>19.813333333333333</v>
      </c>
      <c r="T52" s="24">
        <f t="shared" si="148"/>
        <v>19.813333333333333</v>
      </c>
      <c r="U52" s="24">
        <f t="shared" si="148"/>
        <v>19.813333333333333</v>
      </c>
      <c r="V52" s="24">
        <f t="shared" si="148"/>
        <v>19.813333333333333</v>
      </c>
      <c r="W52" s="24">
        <f t="shared" si="148"/>
        <v>19.813333333333333</v>
      </c>
      <c r="X52" s="24">
        <f t="shared" si="148"/>
        <v>19.813333333333333</v>
      </c>
      <c r="Y52" s="24">
        <f t="shared" si="148"/>
        <v>19.813333333333333</v>
      </c>
      <c r="Z52" s="24">
        <f t="shared" si="148"/>
        <v>19.813333333333333</v>
      </c>
      <c r="AA52" s="24">
        <f t="shared" si="148"/>
        <v>19.813333333333333</v>
      </c>
      <c r="AB52" s="24">
        <f t="shared" si="148"/>
        <v>19.813333333333333</v>
      </c>
      <c r="AC52" s="24">
        <f t="shared" ref="AC52:AN52" si="149">IF(AC55=0,0,AC55/$D$55)</f>
        <v>19.813333333333333</v>
      </c>
      <c r="AD52" s="24">
        <f t="shared" si="149"/>
        <v>19.813333333333333</v>
      </c>
      <c r="AE52" s="24">
        <f t="shared" si="149"/>
        <v>19.813333333333333</v>
      </c>
      <c r="AF52" s="24">
        <f t="shared" si="149"/>
        <v>19.813333333333333</v>
      </c>
      <c r="AG52" s="24">
        <f t="shared" si="149"/>
        <v>19.813333333333333</v>
      </c>
      <c r="AH52" s="24">
        <f t="shared" si="149"/>
        <v>19.813333333333333</v>
      </c>
      <c r="AI52" s="24">
        <f t="shared" si="149"/>
        <v>19.813333333333333</v>
      </c>
      <c r="AJ52" s="24">
        <f t="shared" si="149"/>
        <v>19.813333333333333</v>
      </c>
      <c r="AK52" s="24">
        <f t="shared" si="149"/>
        <v>19.813333333333333</v>
      </c>
      <c r="AL52" s="24">
        <f t="shared" si="149"/>
        <v>19.813333333333333</v>
      </c>
      <c r="AM52" s="24">
        <f t="shared" si="149"/>
        <v>19.813333333333333</v>
      </c>
      <c r="AN52" s="24">
        <f t="shared" si="149"/>
        <v>19.813333333333333</v>
      </c>
    </row>
    <row r="53" spans="3:40" x14ac:dyDescent="0.15">
      <c r="C53" s="70" t="s">
        <v>36</v>
      </c>
      <c r="D53" s="149" t="s">
        <v>17</v>
      </c>
      <c r="E53" s="7">
        <v>44013</v>
      </c>
      <c r="F53" s="7">
        <f>E53+31</f>
        <v>44044</v>
      </c>
      <c r="G53" s="7">
        <f t="shared" ref="G53:AB53" si="150">F53+31</f>
        <v>44075</v>
      </c>
      <c r="H53" s="7">
        <f t="shared" si="150"/>
        <v>44106</v>
      </c>
      <c r="I53" s="7">
        <f t="shared" si="150"/>
        <v>44137</v>
      </c>
      <c r="J53" s="7">
        <f t="shared" si="150"/>
        <v>44168</v>
      </c>
      <c r="K53" s="7">
        <f t="shared" si="150"/>
        <v>44199</v>
      </c>
      <c r="L53" s="7">
        <f t="shared" si="150"/>
        <v>44230</v>
      </c>
      <c r="M53" s="7">
        <f t="shared" si="150"/>
        <v>44261</v>
      </c>
      <c r="N53" s="7">
        <f t="shared" si="150"/>
        <v>44292</v>
      </c>
      <c r="O53" s="7">
        <f t="shared" si="150"/>
        <v>44323</v>
      </c>
      <c r="P53" s="7">
        <f t="shared" si="150"/>
        <v>44354</v>
      </c>
      <c r="Q53" s="7">
        <f t="shared" si="150"/>
        <v>44385</v>
      </c>
      <c r="R53" s="7">
        <f t="shared" si="150"/>
        <v>44416</v>
      </c>
      <c r="S53" s="7">
        <f t="shared" si="150"/>
        <v>44447</v>
      </c>
      <c r="T53" s="7">
        <f t="shared" si="150"/>
        <v>44478</v>
      </c>
      <c r="U53" s="7">
        <f t="shared" si="150"/>
        <v>44509</v>
      </c>
      <c r="V53" s="7">
        <f t="shared" si="150"/>
        <v>44540</v>
      </c>
      <c r="W53" s="7">
        <f t="shared" si="150"/>
        <v>44571</v>
      </c>
      <c r="X53" s="7">
        <f t="shared" si="150"/>
        <v>44602</v>
      </c>
      <c r="Y53" s="7">
        <f t="shared" si="150"/>
        <v>44633</v>
      </c>
      <c r="Z53" s="7">
        <f t="shared" si="150"/>
        <v>44664</v>
      </c>
      <c r="AA53" s="7">
        <f t="shared" si="150"/>
        <v>44695</v>
      </c>
      <c r="AB53" s="7">
        <f t="shared" si="150"/>
        <v>44726</v>
      </c>
      <c r="AC53" s="7">
        <f t="shared" ref="AC53" si="151">AB53+31</f>
        <v>44757</v>
      </c>
      <c r="AD53" s="7">
        <f t="shared" ref="AD53" si="152">AC53+31</f>
        <v>44788</v>
      </c>
      <c r="AE53" s="7">
        <f t="shared" ref="AE53" si="153">AD53+31</f>
        <v>44819</v>
      </c>
      <c r="AF53" s="7">
        <f t="shared" ref="AF53" si="154">AE53+31</f>
        <v>44850</v>
      </c>
      <c r="AG53" s="7">
        <f t="shared" ref="AG53" si="155">AF53+31</f>
        <v>44881</v>
      </c>
      <c r="AH53" s="7">
        <f t="shared" ref="AH53" si="156">AG53+31</f>
        <v>44912</v>
      </c>
      <c r="AI53" s="7">
        <f t="shared" ref="AI53" si="157">AH53+31</f>
        <v>44943</v>
      </c>
      <c r="AJ53" s="7">
        <f t="shared" ref="AJ53" si="158">AI53+31</f>
        <v>44974</v>
      </c>
      <c r="AK53" s="7">
        <f t="shared" ref="AK53" si="159">AJ53+31</f>
        <v>45005</v>
      </c>
      <c r="AL53" s="7">
        <f t="shared" ref="AL53" si="160">AK53+31</f>
        <v>45036</v>
      </c>
      <c r="AM53" s="7">
        <f t="shared" ref="AM53" si="161">AL53+31</f>
        <v>45067</v>
      </c>
      <c r="AN53" s="7">
        <f t="shared" ref="AN53" si="162">AM53+31</f>
        <v>45098</v>
      </c>
    </row>
    <row r="54" spans="3:40" x14ac:dyDescent="0.15">
      <c r="C54" s="71" t="s">
        <v>20</v>
      </c>
      <c r="D54" s="149"/>
      <c r="E54" s="25">
        <f>SUM(E55)</f>
        <v>0</v>
      </c>
      <c r="F54" s="25">
        <f t="shared" ref="F54:AN54" si="163">SUM(F55)</f>
        <v>0</v>
      </c>
      <c r="G54" s="25">
        <f t="shared" si="163"/>
        <v>0</v>
      </c>
      <c r="H54" s="25">
        <f t="shared" si="163"/>
        <v>0</v>
      </c>
      <c r="I54" s="25">
        <f t="shared" si="163"/>
        <v>0</v>
      </c>
      <c r="J54" s="25">
        <f t="shared" si="163"/>
        <v>0</v>
      </c>
      <c r="K54" s="25">
        <f t="shared" si="163"/>
        <v>29.72</v>
      </c>
      <c r="L54" s="25">
        <f t="shared" si="163"/>
        <v>29.72</v>
      </c>
      <c r="M54" s="25">
        <f t="shared" si="163"/>
        <v>29.72</v>
      </c>
      <c r="N54" s="25">
        <f t="shared" si="163"/>
        <v>29.72</v>
      </c>
      <c r="O54" s="25">
        <f t="shared" si="163"/>
        <v>29.72</v>
      </c>
      <c r="P54" s="25">
        <f t="shared" si="163"/>
        <v>29.72</v>
      </c>
      <c r="Q54" s="25">
        <f t="shared" si="163"/>
        <v>29.72</v>
      </c>
      <c r="R54" s="25">
        <f t="shared" si="163"/>
        <v>29.72</v>
      </c>
      <c r="S54" s="25">
        <f t="shared" si="163"/>
        <v>29.72</v>
      </c>
      <c r="T54" s="25">
        <f t="shared" si="163"/>
        <v>29.72</v>
      </c>
      <c r="U54" s="25">
        <f t="shared" si="163"/>
        <v>29.72</v>
      </c>
      <c r="V54" s="25">
        <f t="shared" si="163"/>
        <v>29.72</v>
      </c>
      <c r="W54" s="25">
        <f t="shared" si="163"/>
        <v>29.72</v>
      </c>
      <c r="X54" s="25">
        <f t="shared" si="163"/>
        <v>29.72</v>
      </c>
      <c r="Y54" s="25">
        <f t="shared" si="163"/>
        <v>29.72</v>
      </c>
      <c r="Z54" s="25">
        <f t="shared" si="163"/>
        <v>29.72</v>
      </c>
      <c r="AA54" s="25">
        <f t="shared" si="163"/>
        <v>29.72</v>
      </c>
      <c r="AB54" s="25">
        <f t="shared" si="163"/>
        <v>29.72</v>
      </c>
      <c r="AC54" s="25">
        <f t="shared" si="163"/>
        <v>29.72</v>
      </c>
      <c r="AD54" s="25">
        <f t="shared" si="163"/>
        <v>29.72</v>
      </c>
      <c r="AE54" s="25">
        <f t="shared" si="163"/>
        <v>29.72</v>
      </c>
      <c r="AF54" s="25">
        <f t="shared" si="163"/>
        <v>29.72</v>
      </c>
      <c r="AG54" s="25">
        <f t="shared" si="163"/>
        <v>29.72</v>
      </c>
      <c r="AH54" s="25">
        <f t="shared" si="163"/>
        <v>29.72</v>
      </c>
      <c r="AI54" s="25">
        <f t="shared" si="163"/>
        <v>29.72</v>
      </c>
      <c r="AJ54" s="25">
        <f t="shared" si="163"/>
        <v>29.72</v>
      </c>
      <c r="AK54" s="25">
        <f t="shared" si="163"/>
        <v>29.72</v>
      </c>
      <c r="AL54" s="25">
        <f t="shared" si="163"/>
        <v>29.72</v>
      </c>
      <c r="AM54" s="25">
        <f t="shared" si="163"/>
        <v>29.72</v>
      </c>
      <c r="AN54" s="25">
        <f t="shared" si="163"/>
        <v>29.72</v>
      </c>
    </row>
    <row r="55" spans="3:40" outlineLevel="1" x14ac:dyDescent="0.15">
      <c r="C55" s="72" t="s">
        <v>28</v>
      </c>
      <c r="D55" s="14">
        <f>$D$22</f>
        <v>1.5</v>
      </c>
      <c r="E55" s="16">
        <f>IF(E49&lt;1.5%,(E48-E45)*-$B$22,0)</f>
        <v>0</v>
      </c>
      <c r="F55" s="16">
        <f t="shared" ref="F55:AB55" si="164">IF(F49&lt;1.5%,(F48-F45)*-$B$22,0)</f>
        <v>0</v>
      </c>
      <c r="G55" s="16">
        <f t="shared" si="164"/>
        <v>0</v>
      </c>
      <c r="H55" s="16">
        <f t="shared" si="164"/>
        <v>0</v>
      </c>
      <c r="I55" s="16">
        <f t="shared" si="164"/>
        <v>0</v>
      </c>
      <c r="J55" s="16">
        <f t="shared" si="164"/>
        <v>0</v>
      </c>
      <c r="K55" s="16">
        <f t="shared" si="164"/>
        <v>29.72</v>
      </c>
      <c r="L55" s="16">
        <f t="shared" si="164"/>
        <v>29.72</v>
      </c>
      <c r="M55" s="16">
        <f t="shared" si="164"/>
        <v>29.72</v>
      </c>
      <c r="N55" s="16">
        <f t="shared" si="164"/>
        <v>29.72</v>
      </c>
      <c r="O55" s="16">
        <f t="shared" si="164"/>
        <v>29.72</v>
      </c>
      <c r="P55" s="16">
        <f t="shared" si="164"/>
        <v>29.72</v>
      </c>
      <c r="Q55" s="16">
        <f t="shared" si="164"/>
        <v>29.72</v>
      </c>
      <c r="R55" s="16">
        <f t="shared" si="164"/>
        <v>29.72</v>
      </c>
      <c r="S55" s="16">
        <f t="shared" si="164"/>
        <v>29.72</v>
      </c>
      <c r="T55" s="16">
        <f t="shared" si="164"/>
        <v>29.72</v>
      </c>
      <c r="U55" s="16">
        <f t="shared" si="164"/>
        <v>29.72</v>
      </c>
      <c r="V55" s="16">
        <f t="shared" si="164"/>
        <v>29.72</v>
      </c>
      <c r="W55" s="16">
        <f t="shared" si="164"/>
        <v>29.72</v>
      </c>
      <c r="X55" s="16">
        <f t="shared" si="164"/>
        <v>29.72</v>
      </c>
      <c r="Y55" s="16">
        <f t="shared" si="164"/>
        <v>29.72</v>
      </c>
      <c r="Z55" s="16">
        <f t="shared" si="164"/>
        <v>29.72</v>
      </c>
      <c r="AA55" s="16">
        <f t="shared" si="164"/>
        <v>29.72</v>
      </c>
      <c r="AB55" s="16">
        <f t="shared" si="164"/>
        <v>29.72</v>
      </c>
      <c r="AC55" s="16">
        <f t="shared" ref="AC55:AN55" si="165">IF(AC49&lt;1.5%,(AC48-AC45)*-$B$22,0)</f>
        <v>29.72</v>
      </c>
      <c r="AD55" s="16">
        <f t="shared" si="165"/>
        <v>29.72</v>
      </c>
      <c r="AE55" s="16">
        <f t="shared" si="165"/>
        <v>29.72</v>
      </c>
      <c r="AF55" s="16">
        <f t="shared" si="165"/>
        <v>29.72</v>
      </c>
      <c r="AG55" s="16">
        <f t="shared" si="165"/>
        <v>29.72</v>
      </c>
      <c r="AH55" s="16">
        <f t="shared" si="165"/>
        <v>29.72</v>
      </c>
      <c r="AI55" s="16">
        <f t="shared" si="165"/>
        <v>29.72</v>
      </c>
      <c r="AJ55" s="16">
        <f t="shared" si="165"/>
        <v>29.72</v>
      </c>
      <c r="AK55" s="16">
        <f t="shared" si="165"/>
        <v>29.72</v>
      </c>
      <c r="AL55" s="16">
        <f t="shared" si="165"/>
        <v>29.72</v>
      </c>
      <c r="AM55" s="16">
        <f t="shared" si="165"/>
        <v>29.72</v>
      </c>
      <c r="AN55" s="16">
        <f t="shared" si="165"/>
        <v>29.72</v>
      </c>
    </row>
    <row r="58" spans="3:40" x14ac:dyDescent="0.15">
      <c r="C58" s="148" t="s">
        <v>38</v>
      </c>
      <c r="D58" s="148"/>
      <c r="E58" s="24">
        <f>IF(E61=0,0,E61/$D$61)</f>
        <v>0</v>
      </c>
      <c r="F58" s="24">
        <f t="shared" ref="F58:AB58" si="166">IF(F61=0,0,F61/$D$61)</f>
        <v>0</v>
      </c>
      <c r="G58" s="24">
        <f t="shared" si="166"/>
        <v>0</v>
      </c>
      <c r="H58" s="24">
        <f t="shared" si="166"/>
        <v>0</v>
      </c>
      <c r="I58" s="24">
        <f t="shared" si="166"/>
        <v>0</v>
      </c>
      <c r="J58" s="24">
        <f t="shared" si="166"/>
        <v>0</v>
      </c>
      <c r="K58" s="24">
        <f t="shared" si="166"/>
        <v>396.26666666666665</v>
      </c>
      <c r="L58" s="24">
        <f t="shared" si="166"/>
        <v>396.26666666666665</v>
      </c>
      <c r="M58" s="24">
        <f t="shared" si="166"/>
        <v>396.26666666666665</v>
      </c>
      <c r="N58" s="24">
        <f t="shared" si="166"/>
        <v>396.26666666666665</v>
      </c>
      <c r="O58" s="24">
        <f t="shared" si="166"/>
        <v>396.26666666666665</v>
      </c>
      <c r="P58" s="24">
        <f t="shared" si="166"/>
        <v>396.26666666666665</v>
      </c>
      <c r="Q58" s="24">
        <f t="shared" si="166"/>
        <v>396.26666666666665</v>
      </c>
      <c r="R58" s="24">
        <f t="shared" si="166"/>
        <v>396.26666666666665</v>
      </c>
      <c r="S58" s="24">
        <f t="shared" si="166"/>
        <v>396.26666666666665</v>
      </c>
      <c r="T58" s="24">
        <f t="shared" si="166"/>
        <v>396.26666666666665</v>
      </c>
      <c r="U58" s="24">
        <f t="shared" si="166"/>
        <v>396.26666666666665</v>
      </c>
      <c r="V58" s="24">
        <f t="shared" si="166"/>
        <v>396.26666666666665</v>
      </c>
      <c r="W58" s="24">
        <f t="shared" si="166"/>
        <v>396.26666666666665</v>
      </c>
      <c r="X58" s="24">
        <f t="shared" si="166"/>
        <v>396.26666666666665</v>
      </c>
      <c r="Y58" s="24">
        <f t="shared" si="166"/>
        <v>396.26666666666665</v>
      </c>
      <c r="Z58" s="24">
        <f t="shared" si="166"/>
        <v>396.26666666666665</v>
      </c>
      <c r="AA58" s="24">
        <f t="shared" si="166"/>
        <v>396.26666666666665</v>
      </c>
      <c r="AB58" s="24">
        <f t="shared" si="166"/>
        <v>396.26666666666665</v>
      </c>
      <c r="AC58" s="24">
        <f t="shared" ref="AC58:AN58" si="167">IF(AC61=0,0,AC61/$D$61)</f>
        <v>396.26666666666665</v>
      </c>
      <c r="AD58" s="24">
        <f t="shared" si="167"/>
        <v>396.26666666666665</v>
      </c>
      <c r="AE58" s="24">
        <f t="shared" si="167"/>
        <v>396.26666666666665</v>
      </c>
      <c r="AF58" s="24">
        <f t="shared" si="167"/>
        <v>396.26666666666665</v>
      </c>
      <c r="AG58" s="24">
        <f t="shared" si="167"/>
        <v>396.26666666666665</v>
      </c>
      <c r="AH58" s="24">
        <f t="shared" si="167"/>
        <v>396.26666666666665</v>
      </c>
      <c r="AI58" s="24">
        <f t="shared" si="167"/>
        <v>396.26666666666665</v>
      </c>
      <c r="AJ58" s="24">
        <f t="shared" si="167"/>
        <v>396.26666666666665</v>
      </c>
      <c r="AK58" s="24">
        <f t="shared" si="167"/>
        <v>396.26666666666665</v>
      </c>
      <c r="AL58" s="24">
        <f t="shared" si="167"/>
        <v>396.26666666666665</v>
      </c>
      <c r="AM58" s="24">
        <f t="shared" si="167"/>
        <v>396.26666666666665</v>
      </c>
      <c r="AN58" s="24">
        <f t="shared" si="167"/>
        <v>396.26666666666665</v>
      </c>
    </row>
    <row r="59" spans="3:40" x14ac:dyDescent="0.15">
      <c r="C59" s="70" t="s">
        <v>40</v>
      </c>
      <c r="D59" s="149" t="s">
        <v>17</v>
      </c>
      <c r="E59" s="7">
        <v>44013</v>
      </c>
      <c r="F59" s="7">
        <f>E59+31</f>
        <v>44044</v>
      </c>
      <c r="G59" s="7">
        <f t="shared" ref="G59:AB59" si="168">F59+31</f>
        <v>44075</v>
      </c>
      <c r="H59" s="7">
        <f t="shared" si="168"/>
        <v>44106</v>
      </c>
      <c r="I59" s="7">
        <f t="shared" si="168"/>
        <v>44137</v>
      </c>
      <c r="J59" s="7">
        <f t="shared" si="168"/>
        <v>44168</v>
      </c>
      <c r="K59" s="7">
        <f t="shared" si="168"/>
        <v>44199</v>
      </c>
      <c r="L59" s="7">
        <f t="shared" si="168"/>
        <v>44230</v>
      </c>
      <c r="M59" s="7">
        <f t="shared" si="168"/>
        <v>44261</v>
      </c>
      <c r="N59" s="7">
        <f t="shared" si="168"/>
        <v>44292</v>
      </c>
      <c r="O59" s="7">
        <f t="shared" si="168"/>
        <v>44323</v>
      </c>
      <c r="P59" s="7">
        <f t="shared" si="168"/>
        <v>44354</v>
      </c>
      <c r="Q59" s="7">
        <f t="shared" si="168"/>
        <v>44385</v>
      </c>
      <c r="R59" s="7">
        <f t="shared" si="168"/>
        <v>44416</v>
      </c>
      <c r="S59" s="7">
        <f t="shared" si="168"/>
        <v>44447</v>
      </c>
      <c r="T59" s="7">
        <f t="shared" si="168"/>
        <v>44478</v>
      </c>
      <c r="U59" s="7">
        <f t="shared" si="168"/>
        <v>44509</v>
      </c>
      <c r="V59" s="7">
        <f t="shared" si="168"/>
        <v>44540</v>
      </c>
      <c r="W59" s="7">
        <f t="shared" si="168"/>
        <v>44571</v>
      </c>
      <c r="X59" s="7">
        <f t="shared" si="168"/>
        <v>44602</v>
      </c>
      <c r="Y59" s="7">
        <f t="shared" si="168"/>
        <v>44633</v>
      </c>
      <c r="Z59" s="7">
        <f t="shared" si="168"/>
        <v>44664</v>
      </c>
      <c r="AA59" s="7">
        <f t="shared" si="168"/>
        <v>44695</v>
      </c>
      <c r="AB59" s="7">
        <f t="shared" si="168"/>
        <v>44726</v>
      </c>
      <c r="AC59" s="7">
        <f t="shared" ref="AC59" si="169">AB59+31</f>
        <v>44757</v>
      </c>
      <c r="AD59" s="7">
        <f t="shared" ref="AD59" si="170">AC59+31</f>
        <v>44788</v>
      </c>
      <c r="AE59" s="7">
        <f t="shared" ref="AE59" si="171">AD59+31</f>
        <v>44819</v>
      </c>
      <c r="AF59" s="7">
        <f t="shared" ref="AF59" si="172">AE59+31</f>
        <v>44850</v>
      </c>
      <c r="AG59" s="7">
        <f t="shared" ref="AG59" si="173">AF59+31</f>
        <v>44881</v>
      </c>
      <c r="AH59" s="7">
        <f t="shared" ref="AH59" si="174">AG59+31</f>
        <v>44912</v>
      </c>
      <c r="AI59" s="7">
        <f t="shared" ref="AI59" si="175">AH59+31</f>
        <v>44943</v>
      </c>
      <c r="AJ59" s="7">
        <f t="shared" ref="AJ59" si="176">AI59+31</f>
        <v>44974</v>
      </c>
      <c r="AK59" s="7">
        <f t="shared" ref="AK59" si="177">AJ59+31</f>
        <v>45005</v>
      </c>
      <c r="AL59" s="7">
        <f t="shared" ref="AL59" si="178">AK59+31</f>
        <v>45036</v>
      </c>
      <c r="AM59" s="7">
        <f t="shared" ref="AM59" si="179">AL59+31</f>
        <v>45067</v>
      </c>
      <c r="AN59" s="7">
        <f t="shared" ref="AN59" si="180">AM59+31</f>
        <v>45098</v>
      </c>
    </row>
    <row r="60" spans="3:40" x14ac:dyDescent="0.15">
      <c r="C60" s="71" t="s">
        <v>43</v>
      </c>
      <c r="D60" s="149"/>
      <c r="E60" s="25">
        <f>SUM(E61)</f>
        <v>0</v>
      </c>
      <c r="F60" s="25">
        <f t="shared" ref="F60" si="181">SUM(F61)</f>
        <v>0</v>
      </c>
      <c r="G60" s="25">
        <f t="shared" ref="G60" si="182">SUM(G61)</f>
        <v>0</v>
      </c>
      <c r="H60" s="25">
        <f t="shared" ref="H60" si="183">SUM(H61)</f>
        <v>0</v>
      </c>
      <c r="I60" s="25">
        <f t="shared" ref="I60" si="184">SUM(I61)</f>
        <v>0</v>
      </c>
      <c r="J60" s="25">
        <f t="shared" ref="J60" si="185">SUM(J61)</f>
        <v>0</v>
      </c>
      <c r="K60" s="25">
        <f t="shared" ref="K60" si="186">SUM(K61)</f>
        <v>59.44</v>
      </c>
      <c r="L60" s="25">
        <f t="shared" ref="L60" si="187">SUM(L61)</f>
        <v>59.44</v>
      </c>
      <c r="M60" s="25">
        <f t="shared" ref="M60" si="188">SUM(M61)</f>
        <v>59.44</v>
      </c>
      <c r="N60" s="25">
        <f t="shared" ref="N60" si="189">SUM(N61)</f>
        <v>59.44</v>
      </c>
      <c r="O60" s="25">
        <f t="shared" ref="O60" si="190">SUM(O61)</f>
        <v>59.44</v>
      </c>
      <c r="P60" s="25">
        <f t="shared" ref="P60" si="191">SUM(P61)</f>
        <v>59.44</v>
      </c>
      <c r="Q60" s="25">
        <f t="shared" ref="Q60" si="192">SUM(Q61)</f>
        <v>59.44</v>
      </c>
      <c r="R60" s="25">
        <f t="shared" ref="R60" si="193">SUM(R61)</f>
        <v>59.44</v>
      </c>
      <c r="S60" s="25">
        <f t="shared" ref="S60" si="194">SUM(S61)</f>
        <v>59.44</v>
      </c>
      <c r="T60" s="25">
        <f t="shared" ref="T60" si="195">SUM(T61)</f>
        <v>59.44</v>
      </c>
      <c r="U60" s="25">
        <f t="shared" ref="U60" si="196">SUM(U61)</f>
        <v>59.44</v>
      </c>
      <c r="V60" s="25">
        <f t="shared" ref="V60" si="197">SUM(V61)</f>
        <v>59.44</v>
      </c>
      <c r="W60" s="25">
        <f t="shared" ref="W60" si="198">SUM(W61)</f>
        <v>59.44</v>
      </c>
      <c r="X60" s="25">
        <f t="shared" ref="X60" si="199">SUM(X61)</f>
        <v>59.44</v>
      </c>
      <c r="Y60" s="25">
        <f t="shared" ref="Y60" si="200">SUM(Y61)</f>
        <v>59.44</v>
      </c>
      <c r="Z60" s="25">
        <f t="shared" ref="Z60" si="201">SUM(Z61)</f>
        <v>59.44</v>
      </c>
      <c r="AA60" s="25">
        <f t="shared" ref="AA60" si="202">SUM(AA61)</f>
        <v>59.44</v>
      </c>
      <c r="AB60" s="25">
        <f t="shared" ref="AB60:AN60" si="203">SUM(AB61)</f>
        <v>59.44</v>
      </c>
      <c r="AC60" s="25">
        <f t="shared" si="203"/>
        <v>59.44</v>
      </c>
      <c r="AD60" s="25">
        <f t="shared" si="203"/>
        <v>59.44</v>
      </c>
      <c r="AE60" s="25">
        <f t="shared" si="203"/>
        <v>59.44</v>
      </c>
      <c r="AF60" s="25">
        <f t="shared" si="203"/>
        <v>59.44</v>
      </c>
      <c r="AG60" s="25">
        <f t="shared" si="203"/>
        <v>59.44</v>
      </c>
      <c r="AH60" s="25">
        <f t="shared" si="203"/>
        <v>59.44</v>
      </c>
      <c r="AI60" s="25">
        <f t="shared" si="203"/>
        <v>59.44</v>
      </c>
      <c r="AJ60" s="25">
        <f t="shared" si="203"/>
        <v>59.44</v>
      </c>
      <c r="AK60" s="25">
        <f t="shared" si="203"/>
        <v>59.44</v>
      </c>
      <c r="AL60" s="25">
        <f t="shared" si="203"/>
        <v>59.44</v>
      </c>
      <c r="AM60" s="25">
        <f t="shared" si="203"/>
        <v>59.44</v>
      </c>
      <c r="AN60" s="25">
        <f t="shared" si="203"/>
        <v>59.44</v>
      </c>
    </row>
    <row r="61" spans="3:40" outlineLevel="1" x14ac:dyDescent="0.15">
      <c r="C61" s="72" t="s">
        <v>39</v>
      </c>
      <c r="D61" s="14">
        <f>$D$23</f>
        <v>0.15</v>
      </c>
      <c r="E61" s="16">
        <f>IF(E49&lt;1.5%,(E48-E45)*-$B$23,0)</f>
        <v>0</v>
      </c>
      <c r="F61" s="16">
        <f t="shared" ref="F61:AB61" si="204">IF(F49&lt;1.5%,(F48-F45)*-$B$23,0)</f>
        <v>0</v>
      </c>
      <c r="G61" s="16">
        <f t="shared" si="204"/>
        <v>0</v>
      </c>
      <c r="H61" s="16">
        <f t="shared" si="204"/>
        <v>0</v>
      </c>
      <c r="I61" s="16">
        <f t="shared" si="204"/>
        <v>0</v>
      </c>
      <c r="J61" s="16">
        <f t="shared" si="204"/>
        <v>0</v>
      </c>
      <c r="K61" s="16">
        <f t="shared" si="204"/>
        <v>59.44</v>
      </c>
      <c r="L61" s="16">
        <f t="shared" si="204"/>
        <v>59.44</v>
      </c>
      <c r="M61" s="16">
        <f t="shared" si="204"/>
        <v>59.44</v>
      </c>
      <c r="N61" s="16">
        <f t="shared" si="204"/>
        <v>59.44</v>
      </c>
      <c r="O61" s="16">
        <f t="shared" si="204"/>
        <v>59.44</v>
      </c>
      <c r="P61" s="16">
        <f t="shared" si="204"/>
        <v>59.44</v>
      </c>
      <c r="Q61" s="16">
        <f t="shared" si="204"/>
        <v>59.44</v>
      </c>
      <c r="R61" s="16">
        <f t="shared" si="204"/>
        <v>59.44</v>
      </c>
      <c r="S61" s="16">
        <f t="shared" si="204"/>
        <v>59.44</v>
      </c>
      <c r="T61" s="16">
        <f t="shared" si="204"/>
        <v>59.44</v>
      </c>
      <c r="U61" s="16">
        <f t="shared" si="204"/>
        <v>59.44</v>
      </c>
      <c r="V61" s="16">
        <f t="shared" si="204"/>
        <v>59.44</v>
      </c>
      <c r="W61" s="16">
        <f t="shared" si="204"/>
        <v>59.44</v>
      </c>
      <c r="X61" s="16">
        <f t="shared" si="204"/>
        <v>59.44</v>
      </c>
      <c r="Y61" s="16">
        <f t="shared" si="204"/>
        <v>59.44</v>
      </c>
      <c r="Z61" s="16">
        <f t="shared" si="204"/>
        <v>59.44</v>
      </c>
      <c r="AA61" s="16">
        <f t="shared" si="204"/>
        <v>59.44</v>
      </c>
      <c r="AB61" s="16">
        <f t="shared" si="204"/>
        <v>59.44</v>
      </c>
      <c r="AC61" s="16">
        <f t="shared" ref="AC61:AN61" si="205">IF(AC49&lt;1.5%,(AC48-AC45)*-$B$23,0)</f>
        <v>59.44</v>
      </c>
      <c r="AD61" s="16">
        <f t="shared" si="205"/>
        <v>59.44</v>
      </c>
      <c r="AE61" s="16">
        <f t="shared" si="205"/>
        <v>59.44</v>
      </c>
      <c r="AF61" s="16">
        <f t="shared" si="205"/>
        <v>59.44</v>
      </c>
      <c r="AG61" s="16">
        <f t="shared" si="205"/>
        <v>59.44</v>
      </c>
      <c r="AH61" s="16">
        <f t="shared" si="205"/>
        <v>59.44</v>
      </c>
      <c r="AI61" s="16">
        <f t="shared" si="205"/>
        <v>59.44</v>
      </c>
      <c r="AJ61" s="16">
        <f t="shared" si="205"/>
        <v>59.44</v>
      </c>
      <c r="AK61" s="16">
        <f t="shared" si="205"/>
        <v>59.44</v>
      </c>
      <c r="AL61" s="16">
        <f t="shared" si="205"/>
        <v>59.44</v>
      </c>
      <c r="AM61" s="16">
        <f t="shared" si="205"/>
        <v>59.44</v>
      </c>
      <c r="AN61" s="16">
        <f t="shared" si="205"/>
        <v>59.44</v>
      </c>
    </row>
    <row r="64" spans="3:40" x14ac:dyDescent="0.15">
      <c r="C64" s="148" t="s">
        <v>42</v>
      </c>
      <c r="D64" s="148"/>
      <c r="E64" s="24">
        <f>IF(E67=0,0,E67/$D$67)</f>
        <v>0</v>
      </c>
      <c r="F64" s="24">
        <f t="shared" ref="F64:AB64" si="206">IF(F67=0,0,F67/$D$67)</f>
        <v>0</v>
      </c>
      <c r="G64" s="24">
        <f t="shared" si="206"/>
        <v>0</v>
      </c>
      <c r="H64" s="24">
        <f t="shared" si="206"/>
        <v>0</v>
      </c>
      <c r="I64" s="24">
        <f t="shared" si="206"/>
        <v>0</v>
      </c>
      <c r="J64" s="24">
        <f t="shared" si="206"/>
        <v>0</v>
      </c>
      <c r="K64" s="24">
        <f t="shared" si="206"/>
        <v>2707.9726651480632</v>
      </c>
      <c r="L64" s="24">
        <f t="shared" si="206"/>
        <v>2707.9726651480632</v>
      </c>
      <c r="M64" s="24">
        <f t="shared" si="206"/>
        <v>2707.9726651480632</v>
      </c>
      <c r="N64" s="24">
        <f t="shared" si="206"/>
        <v>2707.9726651480632</v>
      </c>
      <c r="O64" s="24">
        <f t="shared" si="206"/>
        <v>2707.9726651480632</v>
      </c>
      <c r="P64" s="24">
        <f t="shared" si="206"/>
        <v>2707.9726651480632</v>
      </c>
      <c r="Q64" s="24">
        <f t="shared" si="206"/>
        <v>2707.9726651480632</v>
      </c>
      <c r="R64" s="24">
        <f t="shared" si="206"/>
        <v>2707.9726651480632</v>
      </c>
      <c r="S64" s="24">
        <f t="shared" si="206"/>
        <v>2707.9726651480632</v>
      </c>
      <c r="T64" s="24">
        <f t="shared" si="206"/>
        <v>2707.9726651480632</v>
      </c>
      <c r="U64" s="24">
        <f t="shared" si="206"/>
        <v>2707.9726651480632</v>
      </c>
      <c r="V64" s="24">
        <f t="shared" si="206"/>
        <v>2707.9726651480632</v>
      </c>
      <c r="W64" s="24">
        <f t="shared" si="206"/>
        <v>2707.9726651480632</v>
      </c>
      <c r="X64" s="24">
        <f t="shared" si="206"/>
        <v>2707.9726651480632</v>
      </c>
      <c r="Y64" s="24">
        <f t="shared" si="206"/>
        <v>2707.9726651480632</v>
      </c>
      <c r="Z64" s="24">
        <f t="shared" si="206"/>
        <v>2707.9726651480632</v>
      </c>
      <c r="AA64" s="24">
        <f t="shared" si="206"/>
        <v>2707.9726651480632</v>
      </c>
      <c r="AB64" s="24">
        <f t="shared" si="206"/>
        <v>2707.9726651480632</v>
      </c>
      <c r="AC64" s="24">
        <f t="shared" ref="AC64:AN64" si="207">IF(AC67=0,0,AC67/$D$67)</f>
        <v>2707.9726651480632</v>
      </c>
      <c r="AD64" s="24">
        <f t="shared" si="207"/>
        <v>2707.9726651480632</v>
      </c>
      <c r="AE64" s="24">
        <f t="shared" si="207"/>
        <v>2707.9726651480632</v>
      </c>
      <c r="AF64" s="24">
        <f t="shared" si="207"/>
        <v>2707.9726651480632</v>
      </c>
      <c r="AG64" s="24">
        <f t="shared" si="207"/>
        <v>2707.9726651480632</v>
      </c>
      <c r="AH64" s="24">
        <f t="shared" si="207"/>
        <v>2707.9726651480632</v>
      </c>
      <c r="AI64" s="24">
        <f t="shared" si="207"/>
        <v>2707.9726651480632</v>
      </c>
      <c r="AJ64" s="24">
        <f t="shared" si="207"/>
        <v>2707.9726651480632</v>
      </c>
      <c r="AK64" s="24">
        <f t="shared" si="207"/>
        <v>2707.9726651480632</v>
      </c>
      <c r="AL64" s="24">
        <f t="shared" si="207"/>
        <v>2707.9726651480632</v>
      </c>
      <c r="AM64" s="24">
        <f t="shared" si="207"/>
        <v>2707.9726651480632</v>
      </c>
      <c r="AN64" s="24">
        <f t="shared" si="207"/>
        <v>2707.9726651480632</v>
      </c>
    </row>
    <row r="65" spans="3:40" x14ac:dyDescent="0.15">
      <c r="C65" s="70" t="s">
        <v>41</v>
      </c>
      <c r="D65" s="149" t="s">
        <v>17</v>
      </c>
      <c r="E65" s="7">
        <v>44013</v>
      </c>
      <c r="F65" s="7">
        <f>E65+31</f>
        <v>44044</v>
      </c>
      <c r="G65" s="7">
        <f t="shared" ref="G65:AB65" si="208">F65+31</f>
        <v>44075</v>
      </c>
      <c r="H65" s="7">
        <f t="shared" si="208"/>
        <v>44106</v>
      </c>
      <c r="I65" s="7">
        <f t="shared" si="208"/>
        <v>44137</v>
      </c>
      <c r="J65" s="7">
        <f t="shared" si="208"/>
        <v>44168</v>
      </c>
      <c r="K65" s="7">
        <f t="shared" si="208"/>
        <v>44199</v>
      </c>
      <c r="L65" s="7">
        <f t="shared" si="208"/>
        <v>44230</v>
      </c>
      <c r="M65" s="7">
        <f t="shared" si="208"/>
        <v>44261</v>
      </c>
      <c r="N65" s="7">
        <f t="shared" si="208"/>
        <v>44292</v>
      </c>
      <c r="O65" s="7">
        <f t="shared" si="208"/>
        <v>44323</v>
      </c>
      <c r="P65" s="7">
        <f t="shared" si="208"/>
        <v>44354</v>
      </c>
      <c r="Q65" s="7">
        <f t="shared" si="208"/>
        <v>44385</v>
      </c>
      <c r="R65" s="7">
        <f t="shared" si="208"/>
        <v>44416</v>
      </c>
      <c r="S65" s="7">
        <f t="shared" si="208"/>
        <v>44447</v>
      </c>
      <c r="T65" s="7">
        <f t="shared" si="208"/>
        <v>44478</v>
      </c>
      <c r="U65" s="7">
        <f t="shared" si="208"/>
        <v>44509</v>
      </c>
      <c r="V65" s="7">
        <f t="shared" si="208"/>
        <v>44540</v>
      </c>
      <c r="W65" s="7">
        <f t="shared" si="208"/>
        <v>44571</v>
      </c>
      <c r="X65" s="7">
        <f t="shared" si="208"/>
        <v>44602</v>
      </c>
      <c r="Y65" s="7">
        <f t="shared" si="208"/>
        <v>44633</v>
      </c>
      <c r="Z65" s="7">
        <f t="shared" si="208"/>
        <v>44664</v>
      </c>
      <c r="AA65" s="7">
        <f t="shared" si="208"/>
        <v>44695</v>
      </c>
      <c r="AB65" s="7">
        <f t="shared" si="208"/>
        <v>44726</v>
      </c>
      <c r="AC65" s="7">
        <f t="shared" ref="AC65" si="209">AB65+31</f>
        <v>44757</v>
      </c>
      <c r="AD65" s="7">
        <f t="shared" ref="AD65" si="210">AC65+31</f>
        <v>44788</v>
      </c>
      <c r="AE65" s="7">
        <f t="shared" ref="AE65" si="211">AD65+31</f>
        <v>44819</v>
      </c>
      <c r="AF65" s="7">
        <f t="shared" ref="AF65" si="212">AE65+31</f>
        <v>44850</v>
      </c>
      <c r="AG65" s="7">
        <f t="shared" ref="AG65" si="213">AF65+31</f>
        <v>44881</v>
      </c>
      <c r="AH65" s="7">
        <f t="shared" ref="AH65" si="214">AG65+31</f>
        <v>44912</v>
      </c>
      <c r="AI65" s="7">
        <f t="shared" ref="AI65" si="215">AH65+31</f>
        <v>44943</v>
      </c>
      <c r="AJ65" s="7">
        <f t="shared" ref="AJ65" si="216">AI65+31</f>
        <v>44974</v>
      </c>
      <c r="AK65" s="7">
        <f t="shared" ref="AK65" si="217">AJ65+31</f>
        <v>45005</v>
      </c>
      <c r="AL65" s="7">
        <f t="shared" ref="AL65" si="218">AK65+31</f>
        <v>45036</v>
      </c>
      <c r="AM65" s="7">
        <f t="shared" ref="AM65" si="219">AL65+31</f>
        <v>45067</v>
      </c>
      <c r="AN65" s="7">
        <f t="shared" ref="AN65" si="220">AM65+31</f>
        <v>45098</v>
      </c>
    </row>
    <row r="66" spans="3:40" x14ac:dyDescent="0.15">
      <c r="C66" s="71" t="s">
        <v>45</v>
      </c>
      <c r="D66" s="149"/>
      <c r="E66" s="25">
        <f>SUM(E67)</f>
        <v>0</v>
      </c>
      <c r="F66" s="25">
        <f t="shared" ref="F66" si="221">SUM(F67)</f>
        <v>0</v>
      </c>
      <c r="G66" s="25">
        <f t="shared" ref="G66" si="222">SUM(G67)</f>
        <v>0</v>
      </c>
      <c r="H66" s="25">
        <f t="shared" ref="H66" si="223">SUM(H67)</f>
        <v>0</v>
      </c>
      <c r="I66" s="25">
        <f t="shared" ref="I66" si="224">SUM(I67)</f>
        <v>0</v>
      </c>
      <c r="J66" s="25">
        <f t="shared" ref="J66" si="225">SUM(J67)</f>
        <v>0</v>
      </c>
      <c r="K66" s="25">
        <f t="shared" ref="K66" si="226">SUM(K67)</f>
        <v>356.64</v>
      </c>
      <c r="L66" s="25">
        <f t="shared" ref="L66" si="227">SUM(L67)</f>
        <v>356.64</v>
      </c>
      <c r="M66" s="25">
        <f t="shared" ref="M66" si="228">SUM(M67)</f>
        <v>356.64</v>
      </c>
      <c r="N66" s="25">
        <f t="shared" ref="N66" si="229">SUM(N67)</f>
        <v>356.64</v>
      </c>
      <c r="O66" s="25">
        <f t="shared" ref="O66" si="230">SUM(O67)</f>
        <v>356.64</v>
      </c>
      <c r="P66" s="25">
        <f t="shared" ref="P66" si="231">SUM(P67)</f>
        <v>356.64</v>
      </c>
      <c r="Q66" s="25">
        <f t="shared" ref="Q66" si="232">SUM(Q67)</f>
        <v>356.64</v>
      </c>
      <c r="R66" s="25">
        <f t="shared" ref="R66" si="233">SUM(R67)</f>
        <v>356.64</v>
      </c>
      <c r="S66" s="25">
        <f t="shared" ref="S66" si="234">SUM(S67)</f>
        <v>356.64</v>
      </c>
      <c r="T66" s="25">
        <f t="shared" ref="T66" si="235">SUM(T67)</f>
        <v>356.64</v>
      </c>
      <c r="U66" s="25">
        <f t="shared" ref="U66" si="236">SUM(U67)</f>
        <v>356.64</v>
      </c>
      <c r="V66" s="25">
        <f t="shared" ref="V66" si="237">SUM(V67)</f>
        <v>356.64</v>
      </c>
      <c r="W66" s="25">
        <f t="shared" ref="W66" si="238">SUM(W67)</f>
        <v>356.64</v>
      </c>
      <c r="X66" s="25">
        <f t="shared" ref="X66" si="239">SUM(X67)</f>
        <v>356.64</v>
      </c>
      <c r="Y66" s="25">
        <f t="shared" ref="Y66" si="240">SUM(Y67)</f>
        <v>356.64</v>
      </c>
      <c r="Z66" s="25">
        <f t="shared" ref="Z66" si="241">SUM(Z67)</f>
        <v>356.64</v>
      </c>
      <c r="AA66" s="25">
        <f t="shared" ref="AA66" si="242">SUM(AA67)</f>
        <v>356.64</v>
      </c>
      <c r="AB66" s="25">
        <f t="shared" ref="AB66:AN66" si="243">SUM(AB67)</f>
        <v>356.64</v>
      </c>
      <c r="AC66" s="25">
        <f t="shared" si="243"/>
        <v>356.64</v>
      </c>
      <c r="AD66" s="25">
        <f t="shared" si="243"/>
        <v>356.64</v>
      </c>
      <c r="AE66" s="25">
        <f t="shared" si="243"/>
        <v>356.64</v>
      </c>
      <c r="AF66" s="25">
        <f t="shared" si="243"/>
        <v>356.64</v>
      </c>
      <c r="AG66" s="25">
        <f t="shared" si="243"/>
        <v>356.64</v>
      </c>
      <c r="AH66" s="25">
        <f t="shared" si="243"/>
        <v>356.64</v>
      </c>
      <c r="AI66" s="25">
        <f t="shared" si="243"/>
        <v>356.64</v>
      </c>
      <c r="AJ66" s="25">
        <f t="shared" si="243"/>
        <v>356.64</v>
      </c>
      <c r="AK66" s="25">
        <f t="shared" si="243"/>
        <v>356.64</v>
      </c>
      <c r="AL66" s="25">
        <f t="shared" si="243"/>
        <v>356.64</v>
      </c>
      <c r="AM66" s="25">
        <f t="shared" si="243"/>
        <v>356.64</v>
      </c>
      <c r="AN66" s="25">
        <f t="shared" si="243"/>
        <v>356.64</v>
      </c>
    </row>
    <row r="67" spans="3:40" outlineLevel="1" x14ac:dyDescent="0.15">
      <c r="C67" s="72" t="s">
        <v>44</v>
      </c>
      <c r="D67" s="14">
        <f>$D$18</f>
        <v>0.13170000000000001</v>
      </c>
      <c r="E67" s="16">
        <f>IF(E49&lt;1.5%,(E48-E45)*-$B$18,0)</f>
        <v>0</v>
      </c>
      <c r="F67" s="16">
        <f t="shared" ref="F67:AB67" si="244">IF(F49&lt;1.5%,(F48-F45)*-$B$18,0)</f>
        <v>0</v>
      </c>
      <c r="G67" s="16">
        <f t="shared" si="244"/>
        <v>0</v>
      </c>
      <c r="H67" s="16">
        <f t="shared" si="244"/>
        <v>0</v>
      </c>
      <c r="I67" s="16">
        <f t="shared" si="244"/>
        <v>0</v>
      </c>
      <c r="J67" s="16">
        <f t="shared" si="244"/>
        <v>0</v>
      </c>
      <c r="K67" s="16">
        <f>IF(K49&lt;1.5%,(K48-K45)*-$B$18,0)</f>
        <v>356.64</v>
      </c>
      <c r="L67" s="16">
        <f t="shared" si="244"/>
        <v>356.64</v>
      </c>
      <c r="M67" s="16">
        <f t="shared" si="244"/>
        <v>356.64</v>
      </c>
      <c r="N67" s="16">
        <f t="shared" si="244"/>
        <v>356.64</v>
      </c>
      <c r="O67" s="16">
        <f t="shared" si="244"/>
        <v>356.64</v>
      </c>
      <c r="P67" s="16">
        <f t="shared" si="244"/>
        <v>356.64</v>
      </c>
      <c r="Q67" s="16">
        <f t="shared" si="244"/>
        <v>356.64</v>
      </c>
      <c r="R67" s="16">
        <f t="shared" si="244"/>
        <v>356.64</v>
      </c>
      <c r="S67" s="16">
        <f t="shared" si="244"/>
        <v>356.64</v>
      </c>
      <c r="T67" s="16">
        <f t="shared" si="244"/>
        <v>356.64</v>
      </c>
      <c r="U67" s="16">
        <f t="shared" si="244"/>
        <v>356.64</v>
      </c>
      <c r="V67" s="16">
        <f t="shared" si="244"/>
        <v>356.64</v>
      </c>
      <c r="W67" s="16">
        <f t="shared" si="244"/>
        <v>356.64</v>
      </c>
      <c r="X67" s="16">
        <f t="shared" si="244"/>
        <v>356.64</v>
      </c>
      <c r="Y67" s="16">
        <f t="shared" si="244"/>
        <v>356.64</v>
      </c>
      <c r="Z67" s="16">
        <f t="shared" si="244"/>
        <v>356.64</v>
      </c>
      <c r="AA67" s="16">
        <f t="shared" si="244"/>
        <v>356.64</v>
      </c>
      <c r="AB67" s="16">
        <f t="shared" si="244"/>
        <v>356.64</v>
      </c>
      <c r="AC67" s="16">
        <f t="shared" ref="AC67:AN67" si="245">IF(AC49&lt;1.5%,(AC48-AC45)*-$B$18,0)</f>
        <v>356.64</v>
      </c>
      <c r="AD67" s="16">
        <f t="shared" si="245"/>
        <v>356.64</v>
      </c>
      <c r="AE67" s="16">
        <f t="shared" si="245"/>
        <v>356.64</v>
      </c>
      <c r="AF67" s="16">
        <f t="shared" si="245"/>
        <v>356.64</v>
      </c>
      <c r="AG67" s="16">
        <f t="shared" si="245"/>
        <v>356.64</v>
      </c>
      <c r="AH67" s="16">
        <f t="shared" si="245"/>
        <v>356.64</v>
      </c>
      <c r="AI67" s="16">
        <f t="shared" si="245"/>
        <v>356.64</v>
      </c>
      <c r="AJ67" s="16">
        <f t="shared" si="245"/>
        <v>356.64</v>
      </c>
      <c r="AK67" s="16">
        <f t="shared" si="245"/>
        <v>356.64</v>
      </c>
      <c r="AL67" s="16">
        <f t="shared" si="245"/>
        <v>356.64</v>
      </c>
      <c r="AM67" s="16">
        <f t="shared" si="245"/>
        <v>356.64</v>
      </c>
      <c r="AN67" s="16">
        <f t="shared" si="245"/>
        <v>356.64</v>
      </c>
    </row>
    <row r="70" spans="3:40" x14ac:dyDescent="0.15">
      <c r="C70" s="148" t="s">
        <v>42</v>
      </c>
      <c r="D70" s="148"/>
      <c r="E70" s="24">
        <f>IF(E73=0,0,E73/$D$73)</f>
        <v>0</v>
      </c>
      <c r="F70" s="24">
        <f t="shared" ref="F70:AN70" si="246">IF(F73=0,0,F73/$D$73)</f>
        <v>0</v>
      </c>
      <c r="G70" s="24">
        <f t="shared" si="246"/>
        <v>0</v>
      </c>
      <c r="H70" s="24">
        <f t="shared" si="246"/>
        <v>0</v>
      </c>
      <c r="I70" s="24">
        <f t="shared" si="246"/>
        <v>0</v>
      </c>
      <c r="J70" s="24">
        <f t="shared" si="246"/>
        <v>0</v>
      </c>
      <c r="K70" s="24">
        <f t="shared" si="246"/>
        <v>0</v>
      </c>
      <c r="L70" s="24">
        <f t="shared" si="246"/>
        <v>0</v>
      </c>
      <c r="M70" s="24">
        <f t="shared" si="246"/>
        <v>0</v>
      </c>
      <c r="N70" s="24">
        <f t="shared" si="246"/>
        <v>0</v>
      </c>
      <c r="O70" s="24">
        <f t="shared" si="246"/>
        <v>0</v>
      </c>
      <c r="P70" s="24">
        <f t="shared" si="246"/>
        <v>0</v>
      </c>
      <c r="Q70" s="24">
        <f t="shared" si="246"/>
        <v>0</v>
      </c>
      <c r="R70" s="24">
        <f t="shared" si="246"/>
        <v>0</v>
      </c>
      <c r="S70" s="24">
        <f t="shared" si="246"/>
        <v>0</v>
      </c>
      <c r="T70" s="24">
        <f t="shared" si="246"/>
        <v>0</v>
      </c>
      <c r="U70" s="24">
        <f t="shared" si="246"/>
        <v>0</v>
      </c>
      <c r="V70" s="24">
        <f t="shared" si="246"/>
        <v>0</v>
      </c>
      <c r="W70" s="24">
        <f t="shared" si="246"/>
        <v>0</v>
      </c>
      <c r="X70" s="24">
        <f t="shared" si="246"/>
        <v>0</v>
      </c>
      <c r="Y70" s="24">
        <f t="shared" si="246"/>
        <v>0</v>
      </c>
      <c r="Z70" s="24">
        <f t="shared" si="246"/>
        <v>0</v>
      </c>
      <c r="AA70" s="24">
        <f t="shared" si="246"/>
        <v>0</v>
      </c>
      <c r="AB70" s="24">
        <f t="shared" si="246"/>
        <v>0</v>
      </c>
      <c r="AC70" s="24">
        <f t="shared" si="246"/>
        <v>0</v>
      </c>
      <c r="AD70" s="24">
        <f t="shared" si="246"/>
        <v>0</v>
      </c>
      <c r="AE70" s="24">
        <f t="shared" si="246"/>
        <v>0</v>
      </c>
      <c r="AF70" s="24">
        <f t="shared" si="246"/>
        <v>0</v>
      </c>
      <c r="AG70" s="24">
        <f t="shared" si="246"/>
        <v>0</v>
      </c>
      <c r="AH70" s="24">
        <f t="shared" si="246"/>
        <v>0</v>
      </c>
      <c r="AI70" s="24">
        <f t="shared" si="246"/>
        <v>0</v>
      </c>
      <c r="AJ70" s="24">
        <f t="shared" si="246"/>
        <v>0</v>
      </c>
      <c r="AK70" s="24">
        <f t="shared" si="246"/>
        <v>0</v>
      </c>
      <c r="AL70" s="24">
        <f t="shared" si="246"/>
        <v>0</v>
      </c>
      <c r="AM70" s="24">
        <f t="shared" si="246"/>
        <v>0</v>
      </c>
      <c r="AN70" s="24">
        <f t="shared" si="246"/>
        <v>0</v>
      </c>
    </row>
    <row r="71" spans="3:40" x14ac:dyDescent="0.15">
      <c r="C71" s="70" t="s">
        <v>47</v>
      </c>
      <c r="D71" s="149" t="s">
        <v>17</v>
      </c>
      <c r="E71" s="7">
        <v>44013</v>
      </c>
      <c r="F71" s="7">
        <f>E71+31</f>
        <v>44044</v>
      </c>
      <c r="G71" s="7">
        <f t="shared" ref="G71" si="247">F71+31</f>
        <v>44075</v>
      </c>
      <c r="H71" s="7">
        <f t="shared" ref="H71" si="248">G71+31</f>
        <v>44106</v>
      </c>
      <c r="I71" s="7">
        <f t="shared" ref="I71" si="249">H71+31</f>
        <v>44137</v>
      </c>
      <c r="J71" s="7">
        <f t="shared" ref="J71" si="250">I71+31</f>
        <v>44168</v>
      </c>
      <c r="K71" s="7">
        <f t="shared" ref="K71" si="251">J71+31</f>
        <v>44199</v>
      </c>
      <c r="L71" s="7">
        <f t="shared" ref="L71" si="252">K71+31</f>
        <v>44230</v>
      </c>
      <c r="M71" s="7">
        <f t="shared" ref="M71" si="253">L71+31</f>
        <v>44261</v>
      </c>
      <c r="N71" s="7">
        <f t="shared" ref="N71" si="254">M71+31</f>
        <v>44292</v>
      </c>
      <c r="O71" s="7">
        <f t="shared" ref="O71" si="255">N71+31</f>
        <v>44323</v>
      </c>
      <c r="P71" s="7">
        <f t="shared" ref="P71" si="256">O71+31</f>
        <v>44354</v>
      </c>
      <c r="Q71" s="7">
        <f t="shared" ref="Q71" si="257">P71+31</f>
        <v>44385</v>
      </c>
      <c r="R71" s="7">
        <f t="shared" ref="R71" si="258">Q71+31</f>
        <v>44416</v>
      </c>
      <c r="S71" s="7">
        <f t="shared" ref="S71" si="259">R71+31</f>
        <v>44447</v>
      </c>
      <c r="T71" s="7">
        <f t="shared" ref="T71" si="260">S71+31</f>
        <v>44478</v>
      </c>
      <c r="U71" s="7">
        <f t="shared" ref="U71" si="261">T71+31</f>
        <v>44509</v>
      </c>
      <c r="V71" s="7">
        <f t="shared" ref="V71" si="262">U71+31</f>
        <v>44540</v>
      </c>
      <c r="W71" s="7">
        <f t="shared" ref="W71" si="263">V71+31</f>
        <v>44571</v>
      </c>
      <c r="X71" s="7">
        <f t="shared" ref="X71" si="264">W71+31</f>
        <v>44602</v>
      </c>
      <c r="Y71" s="7">
        <f t="shared" ref="Y71" si="265">X71+31</f>
        <v>44633</v>
      </c>
      <c r="Z71" s="7">
        <f t="shared" ref="Z71" si="266">Y71+31</f>
        <v>44664</v>
      </c>
      <c r="AA71" s="7">
        <f t="shared" ref="AA71" si="267">Z71+31</f>
        <v>44695</v>
      </c>
      <c r="AB71" s="7">
        <f t="shared" ref="AB71" si="268">AA71+31</f>
        <v>44726</v>
      </c>
      <c r="AC71" s="7">
        <f t="shared" ref="AC71" si="269">AB71+31</f>
        <v>44757</v>
      </c>
      <c r="AD71" s="7">
        <f t="shared" ref="AD71" si="270">AC71+31</f>
        <v>44788</v>
      </c>
      <c r="AE71" s="7">
        <f t="shared" ref="AE71" si="271">AD71+31</f>
        <v>44819</v>
      </c>
      <c r="AF71" s="7">
        <f t="shared" ref="AF71" si="272">AE71+31</f>
        <v>44850</v>
      </c>
      <c r="AG71" s="7">
        <f t="shared" ref="AG71" si="273">AF71+31</f>
        <v>44881</v>
      </c>
      <c r="AH71" s="7">
        <f t="shared" ref="AH71" si="274">AG71+31</f>
        <v>44912</v>
      </c>
      <c r="AI71" s="7">
        <f t="shared" ref="AI71" si="275">AH71+31</f>
        <v>44943</v>
      </c>
      <c r="AJ71" s="7">
        <f t="shared" ref="AJ71" si="276">AI71+31</f>
        <v>44974</v>
      </c>
      <c r="AK71" s="7">
        <f t="shared" ref="AK71" si="277">AJ71+31</f>
        <v>45005</v>
      </c>
      <c r="AL71" s="7">
        <f t="shared" ref="AL71" si="278">AK71+31</f>
        <v>45036</v>
      </c>
      <c r="AM71" s="7">
        <f t="shared" ref="AM71" si="279">AL71+31</f>
        <v>45067</v>
      </c>
      <c r="AN71" s="7">
        <f t="shared" ref="AN71" si="280">AM71+31</f>
        <v>45098</v>
      </c>
    </row>
    <row r="72" spans="3:40" x14ac:dyDescent="0.15">
      <c r="C72" s="71" t="s">
        <v>46</v>
      </c>
      <c r="D72" s="149"/>
      <c r="E72" s="25">
        <f>SUM(E73)</f>
        <v>0</v>
      </c>
      <c r="F72" s="25">
        <f t="shared" ref="F72:AN72" si="281">SUM(F73)</f>
        <v>0</v>
      </c>
      <c r="G72" s="25">
        <f t="shared" si="281"/>
        <v>0</v>
      </c>
      <c r="H72" s="25">
        <f t="shared" si="281"/>
        <v>0</v>
      </c>
      <c r="I72" s="25">
        <f t="shared" si="281"/>
        <v>0</v>
      </c>
      <c r="J72" s="25">
        <f t="shared" si="281"/>
        <v>0</v>
      </c>
      <c r="K72" s="25">
        <f t="shared" si="281"/>
        <v>0</v>
      </c>
      <c r="L72" s="25">
        <f t="shared" si="281"/>
        <v>0</v>
      </c>
      <c r="M72" s="25">
        <f t="shared" si="281"/>
        <v>0</v>
      </c>
      <c r="N72" s="25">
        <f t="shared" si="281"/>
        <v>0</v>
      </c>
      <c r="O72" s="25">
        <f t="shared" si="281"/>
        <v>0</v>
      </c>
      <c r="P72" s="25">
        <f t="shared" si="281"/>
        <v>0</v>
      </c>
      <c r="Q72" s="25">
        <f t="shared" si="281"/>
        <v>0</v>
      </c>
      <c r="R72" s="25">
        <f t="shared" si="281"/>
        <v>0</v>
      </c>
      <c r="S72" s="25">
        <f t="shared" si="281"/>
        <v>0</v>
      </c>
      <c r="T72" s="25">
        <f t="shared" si="281"/>
        <v>0</v>
      </c>
      <c r="U72" s="25">
        <f t="shared" si="281"/>
        <v>0</v>
      </c>
      <c r="V72" s="25">
        <f t="shared" si="281"/>
        <v>0</v>
      </c>
      <c r="W72" s="25">
        <f t="shared" si="281"/>
        <v>0</v>
      </c>
      <c r="X72" s="25">
        <f t="shared" si="281"/>
        <v>0</v>
      </c>
      <c r="Y72" s="25">
        <f t="shared" si="281"/>
        <v>0</v>
      </c>
      <c r="Z72" s="25">
        <f t="shared" si="281"/>
        <v>0</v>
      </c>
      <c r="AA72" s="25">
        <f t="shared" si="281"/>
        <v>0</v>
      </c>
      <c r="AB72" s="25">
        <f t="shared" si="281"/>
        <v>0</v>
      </c>
      <c r="AC72" s="25">
        <f t="shared" si="281"/>
        <v>0</v>
      </c>
      <c r="AD72" s="25">
        <f t="shared" si="281"/>
        <v>0</v>
      </c>
      <c r="AE72" s="25">
        <f t="shared" si="281"/>
        <v>0</v>
      </c>
      <c r="AF72" s="25">
        <f t="shared" si="281"/>
        <v>0</v>
      </c>
      <c r="AG72" s="25">
        <f t="shared" si="281"/>
        <v>0</v>
      </c>
      <c r="AH72" s="25">
        <f t="shared" si="281"/>
        <v>0</v>
      </c>
      <c r="AI72" s="25">
        <f t="shared" si="281"/>
        <v>0</v>
      </c>
      <c r="AJ72" s="25">
        <f t="shared" si="281"/>
        <v>0</v>
      </c>
      <c r="AK72" s="25">
        <f t="shared" si="281"/>
        <v>0</v>
      </c>
      <c r="AL72" s="25">
        <f t="shared" si="281"/>
        <v>0</v>
      </c>
      <c r="AM72" s="25">
        <f t="shared" si="281"/>
        <v>0</v>
      </c>
      <c r="AN72" s="25">
        <f t="shared" si="281"/>
        <v>0</v>
      </c>
    </row>
    <row r="73" spans="3:40" outlineLevel="1" x14ac:dyDescent="0.15">
      <c r="C73" s="72" t="s">
        <v>50</v>
      </c>
      <c r="D73" s="14">
        <f>$D$19</f>
        <v>0</v>
      </c>
      <c r="E73" s="16">
        <f>IF(E49&lt;1.5%,(E48-E45)*-$B$19,0)</f>
        <v>0</v>
      </c>
      <c r="F73" s="16">
        <f t="shared" ref="F73:AB73" si="282">IF(F49&lt;1.5%,(F48-F45)*-$B$19,0)</f>
        <v>0</v>
      </c>
      <c r="G73" s="16">
        <f t="shared" si="282"/>
        <v>0</v>
      </c>
      <c r="H73" s="16">
        <f t="shared" si="282"/>
        <v>0</v>
      </c>
      <c r="I73" s="16">
        <f t="shared" si="282"/>
        <v>0</v>
      </c>
      <c r="J73" s="16">
        <f t="shared" si="282"/>
        <v>0</v>
      </c>
      <c r="K73" s="16">
        <f t="shared" si="282"/>
        <v>0</v>
      </c>
      <c r="L73" s="16">
        <f t="shared" si="282"/>
        <v>0</v>
      </c>
      <c r="M73" s="16">
        <f t="shared" si="282"/>
        <v>0</v>
      </c>
      <c r="N73" s="16">
        <f t="shared" si="282"/>
        <v>0</v>
      </c>
      <c r="O73" s="16">
        <f t="shared" si="282"/>
        <v>0</v>
      </c>
      <c r="P73" s="16">
        <f t="shared" si="282"/>
        <v>0</v>
      </c>
      <c r="Q73" s="16">
        <f t="shared" si="282"/>
        <v>0</v>
      </c>
      <c r="R73" s="16">
        <f t="shared" si="282"/>
        <v>0</v>
      </c>
      <c r="S73" s="16">
        <f t="shared" si="282"/>
        <v>0</v>
      </c>
      <c r="T73" s="16">
        <f t="shared" si="282"/>
        <v>0</v>
      </c>
      <c r="U73" s="16">
        <f t="shared" si="282"/>
        <v>0</v>
      </c>
      <c r="V73" s="16">
        <f t="shared" si="282"/>
        <v>0</v>
      </c>
      <c r="W73" s="16">
        <f t="shared" si="282"/>
        <v>0</v>
      </c>
      <c r="X73" s="16">
        <f t="shared" si="282"/>
        <v>0</v>
      </c>
      <c r="Y73" s="16">
        <f t="shared" si="282"/>
        <v>0</v>
      </c>
      <c r="Z73" s="16">
        <f t="shared" si="282"/>
        <v>0</v>
      </c>
      <c r="AA73" s="16">
        <f t="shared" si="282"/>
        <v>0</v>
      </c>
      <c r="AB73" s="16">
        <f t="shared" si="282"/>
        <v>0</v>
      </c>
      <c r="AC73" s="16">
        <f t="shared" ref="AC73:AN73" si="283">IF(AC49&lt;1.5%,(AC48-AC45)*-$B$19,0)</f>
        <v>0</v>
      </c>
      <c r="AD73" s="16">
        <f t="shared" si="283"/>
        <v>0</v>
      </c>
      <c r="AE73" s="16">
        <f t="shared" si="283"/>
        <v>0</v>
      </c>
      <c r="AF73" s="16">
        <f t="shared" si="283"/>
        <v>0</v>
      </c>
      <c r="AG73" s="16">
        <f t="shared" si="283"/>
        <v>0</v>
      </c>
      <c r="AH73" s="16">
        <f t="shared" si="283"/>
        <v>0</v>
      </c>
      <c r="AI73" s="16">
        <f t="shared" si="283"/>
        <v>0</v>
      </c>
      <c r="AJ73" s="16">
        <f t="shared" si="283"/>
        <v>0</v>
      </c>
      <c r="AK73" s="16">
        <f t="shared" si="283"/>
        <v>0</v>
      </c>
      <c r="AL73" s="16">
        <f t="shared" si="283"/>
        <v>0</v>
      </c>
      <c r="AM73" s="16">
        <f t="shared" si="283"/>
        <v>0</v>
      </c>
      <c r="AN73" s="16">
        <f t="shared" si="283"/>
        <v>0</v>
      </c>
    </row>
    <row r="76" spans="3:40" x14ac:dyDescent="0.15">
      <c r="C76" s="148" t="s">
        <v>147</v>
      </c>
      <c r="D76" s="148"/>
      <c r="E76" s="24">
        <f>IF(E79=0,0,E79/$D$79)</f>
        <v>0</v>
      </c>
      <c r="F76" s="24">
        <f t="shared" ref="F76:AN76" si="284">IF(F79=0,0,F79/$D$79)</f>
        <v>0</v>
      </c>
      <c r="G76" s="24">
        <f t="shared" si="284"/>
        <v>0</v>
      </c>
      <c r="H76" s="24">
        <f t="shared" si="284"/>
        <v>0</v>
      </c>
      <c r="I76" s="24">
        <f t="shared" si="284"/>
        <v>0</v>
      </c>
      <c r="J76" s="24">
        <f t="shared" si="284"/>
        <v>0</v>
      </c>
      <c r="K76" s="24">
        <f t="shared" si="284"/>
        <v>148.6</v>
      </c>
      <c r="L76" s="24">
        <f t="shared" si="284"/>
        <v>148.6</v>
      </c>
      <c r="M76" s="24">
        <f t="shared" si="284"/>
        <v>148.6</v>
      </c>
      <c r="N76" s="24">
        <f t="shared" si="284"/>
        <v>148.6</v>
      </c>
      <c r="O76" s="24">
        <f t="shared" si="284"/>
        <v>148.6</v>
      </c>
      <c r="P76" s="24">
        <f t="shared" si="284"/>
        <v>148.6</v>
      </c>
      <c r="Q76" s="24">
        <f t="shared" si="284"/>
        <v>148.6</v>
      </c>
      <c r="R76" s="24">
        <f t="shared" si="284"/>
        <v>148.6</v>
      </c>
      <c r="S76" s="24">
        <f t="shared" si="284"/>
        <v>148.6</v>
      </c>
      <c r="T76" s="24">
        <f t="shared" si="284"/>
        <v>148.6</v>
      </c>
      <c r="U76" s="24">
        <f t="shared" si="284"/>
        <v>148.6</v>
      </c>
      <c r="V76" s="24">
        <f t="shared" si="284"/>
        <v>148.6</v>
      </c>
      <c r="W76" s="24">
        <f t="shared" si="284"/>
        <v>148.6</v>
      </c>
      <c r="X76" s="24">
        <f t="shared" si="284"/>
        <v>148.6</v>
      </c>
      <c r="Y76" s="24">
        <f t="shared" si="284"/>
        <v>148.6</v>
      </c>
      <c r="Z76" s="24">
        <f t="shared" si="284"/>
        <v>148.6</v>
      </c>
      <c r="AA76" s="24">
        <f t="shared" si="284"/>
        <v>148.6</v>
      </c>
      <c r="AB76" s="24">
        <f t="shared" si="284"/>
        <v>148.6</v>
      </c>
      <c r="AC76" s="24">
        <f t="shared" si="284"/>
        <v>148.6</v>
      </c>
      <c r="AD76" s="24">
        <f t="shared" si="284"/>
        <v>148.6</v>
      </c>
      <c r="AE76" s="24">
        <f t="shared" si="284"/>
        <v>148.6</v>
      </c>
      <c r="AF76" s="24">
        <f t="shared" si="284"/>
        <v>148.6</v>
      </c>
      <c r="AG76" s="24">
        <f t="shared" si="284"/>
        <v>148.6</v>
      </c>
      <c r="AH76" s="24">
        <f t="shared" si="284"/>
        <v>148.6</v>
      </c>
      <c r="AI76" s="24">
        <f t="shared" si="284"/>
        <v>148.6</v>
      </c>
      <c r="AJ76" s="24">
        <f t="shared" si="284"/>
        <v>148.6</v>
      </c>
      <c r="AK76" s="24">
        <f t="shared" si="284"/>
        <v>148.6</v>
      </c>
      <c r="AL76" s="24">
        <f t="shared" si="284"/>
        <v>148.6</v>
      </c>
      <c r="AM76" s="24">
        <f t="shared" si="284"/>
        <v>148.6</v>
      </c>
      <c r="AN76" s="24">
        <f t="shared" si="284"/>
        <v>148.6</v>
      </c>
    </row>
    <row r="77" spans="3:40" x14ac:dyDescent="0.15">
      <c r="C77" s="70" t="s">
        <v>48</v>
      </c>
      <c r="D77" s="149" t="s">
        <v>17</v>
      </c>
      <c r="E77" s="7">
        <v>44013</v>
      </c>
      <c r="F77" s="7">
        <f>E77+31</f>
        <v>44044</v>
      </c>
      <c r="G77" s="7">
        <f t="shared" ref="G77" si="285">F77+31</f>
        <v>44075</v>
      </c>
      <c r="H77" s="7">
        <f t="shared" ref="H77" si="286">G77+31</f>
        <v>44106</v>
      </c>
      <c r="I77" s="7">
        <f t="shared" ref="I77" si="287">H77+31</f>
        <v>44137</v>
      </c>
      <c r="J77" s="7">
        <f t="shared" ref="J77" si="288">I77+31</f>
        <v>44168</v>
      </c>
      <c r="K77" s="7">
        <f t="shared" ref="K77" si="289">J77+31</f>
        <v>44199</v>
      </c>
      <c r="L77" s="7">
        <f t="shared" ref="L77" si="290">K77+31</f>
        <v>44230</v>
      </c>
      <c r="M77" s="7">
        <f t="shared" ref="M77" si="291">L77+31</f>
        <v>44261</v>
      </c>
      <c r="N77" s="7">
        <f t="shared" ref="N77" si="292">M77+31</f>
        <v>44292</v>
      </c>
      <c r="O77" s="7">
        <f t="shared" ref="O77" si="293">N77+31</f>
        <v>44323</v>
      </c>
      <c r="P77" s="7">
        <f t="shared" ref="P77" si="294">O77+31</f>
        <v>44354</v>
      </c>
      <c r="Q77" s="7">
        <f t="shared" ref="Q77" si="295">P77+31</f>
        <v>44385</v>
      </c>
      <c r="R77" s="7">
        <f t="shared" ref="R77" si="296">Q77+31</f>
        <v>44416</v>
      </c>
      <c r="S77" s="7">
        <f t="shared" ref="S77" si="297">R77+31</f>
        <v>44447</v>
      </c>
      <c r="T77" s="7">
        <f t="shared" ref="T77" si="298">S77+31</f>
        <v>44478</v>
      </c>
      <c r="U77" s="7">
        <f t="shared" ref="U77" si="299">T77+31</f>
        <v>44509</v>
      </c>
      <c r="V77" s="7">
        <f t="shared" ref="V77" si="300">U77+31</f>
        <v>44540</v>
      </c>
      <c r="W77" s="7">
        <f t="shared" ref="W77" si="301">V77+31</f>
        <v>44571</v>
      </c>
      <c r="X77" s="7">
        <f t="shared" ref="X77" si="302">W77+31</f>
        <v>44602</v>
      </c>
      <c r="Y77" s="7">
        <f t="shared" ref="Y77" si="303">X77+31</f>
        <v>44633</v>
      </c>
      <c r="Z77" s="7">
        <f t="shared" ref="Z77" si="304">Y77+31</f>
        <v>44664</v>
      </c>
      <c r="AA77" s="7">
        <f t="shared" ref="AA77" si="305">Z77+31</f>
        <v>44695</v>
      </c>
      <c r="AB77" s="7">
        <f t="shared" ref="AB77" si="306">AA77+31</f>
        <v>44726</v>
      </c>
      <c r="AC77" s="7">
        <f t="shared" ref="AC77" si="307">AB77+31</f>
        <v>44757</v>
      </c>
      <c r="AD77" s="7">
        <f t="shared" ref="AD77" si="308">AC77+31</f>
        <v>44788</v>
      </c>
      <c r="AE77" s="7">
        <f t="shared" ref="AE77" si="309">AD77+31</f>
        <v>44819</v>
      </c>
      <c r="AF77" s="7">
        <f t="shared" ref="AF77" si="310">AE77+31</f>
        <v>44850</v>
      </c>
      <c r="AG77" s="7">
        <f t="shared" ref="AG77" si="311">AF77+31</f>
        <v>44881</v>
      </c>
      <c r="AH77" s="7">
        <f t="shared" ref="AH77" si="312">AG77+31</f>
        <v>44912</v>
      </c>
      <c r="AI77" s="7">
        <f t="shared" ref="AI77" si="313">AH77+31</f>
        <v>44943</v>
      </c>
      <c r="AJ77" s="7">
        <f t="shared" ref="AJ77" si="314">AI77+31</f>
        <v>44974</v>
      </c>
      <c r="AK77" s="7">
        <f t="shared" ref="AK77" si="315">AJ77+31</f>
        <v>45005</v>
      </c>
      <c r="AL77" s="7">
        <f t="shared" ref="AL77" si="316">AK77+31</f>
        <v>45036</v>
      </c>
      <c r="AM77" s="7">
        <f t="shared" ref="AM77" si="317">AL77+31</f>
        <v>45067</v>
      </c>
      <c r="AN77" s="7">
        <f t="shared" ref="AN77" si="318">AM77+31</f>
        <v>45098</v>
      </c>
    </row>
    <row r="78" spans="3:40" x14ac:dyDescent="0.15">
      <c r="C78" s="71" t="s">
        <v>49</v>
      </c>
      <c r="D78" s="149"/>
      <c r="E78" s="25">
        <f>SUM(E79)</f>
        <v>0</v>
      </c>
      <c r="F78" s="25">
        <f t="shared" ref="F78:AN78" si="319">SUM(F79)</f>
        <v>0</v>
      </c>
      <c r="G78" s="25">
        <f t="shared" si="319"/>
        <v>0</v>
      </c>
      <c r="H78" s="25">
        <f t="shared" si="319"/>
        <v>0</v>
      </c>
      <c r="I78" s="25">
        <f t="shared" si="319"/>
        <v>0</v>
      </c>
      <c r="J78" s="25">
        <f t="shared" si="319"/>
        <v>0</v>
      </c>
      <c r="K78" s="25">
        <f t="shared" si="319"/>
        <v>89.16</v>
      </c>
      <c r="L78" s="25">
        <f t="shared" si="319"/>
        <v>89.16</v>
      </c>
      <c r="M78" s="25">
        <f t="shared" si="319"/>
        <v>89.16</v>
      </c>
      <c r="N78" s="25">
        <f t="shared" si="319"/>
        <v>89.16</v>
      </c>
      <c r="O78" s="25">
        <f t="shared" si="319"/>
        <v>89.16</v>
      </c>
      <c r="P78" s="25">
        <f t="shared" si="319"/>
        <v>89.16</v>
      </c>
      <c r="Q78" s="25">
        <f t="shared" si="319"/>
        <v>89.16</v>
      </c>
      <c r="R78" s="25">
        <f t="shared" si="319"/>
        <v>89.16</v>
      </c>
      <c r="S78" s="25">
        <f t="shared" si="319"/>
        <v>89.16</v>
      </c>
      <c r="T78" s="25">
        <f t="shared" si="319"/>
        <v>89.16</v>
      </c>
      <c r="U78" s="25">
        <f t="shared" si="319"/>
        <v>89.16</v>
      </c>
      <c r="V78" s="25">
        <f t="shared" si="319"/>
        <v>89.16</v>
      </c>
      <c r="W78" s="25">
        <f t="shared" si="319"/>
        <v>89.16</v>
      </c>
      <c r="X78" s="25">
        <f t="shared" si="319"/>
        <v>89.16</v>
      </c>
      <c r="Y78" s="25">
        <f t="shared" si="319"/>
        <v>89.16</v>
      </c>
      <c r="Z78" s="25">
        <f t="shared" si="319"/>
        <v>89.16</v>
      </c>
      <c r="AA78" s="25">
        <f t="shared" si="319"/>
        <v>89.16</v>
      </c>
      <c r="AB78" s="25">
        <f t="shared" si="319"/>
        <v>89.16</v>
      </c>
      <c r="AC78" s="25">
        <f t="shared" si="319"/>
        <v>89.16</v>
      </c>
      <c r="AD78" s="25">
        <f t="shared" si="319"/>
        <v>89.16</v>
      </c>
      <c r="AE78" s="25">
        <f t="shared" si="319"/>
        <v>89.16</v>
      </c>
      <c r="AF78" s="25">
        <f t="shared" si="319"/>
        <v>89.16</v>
      </c>
      <c r="AG78" s="25">
        <f t="shared" si="319"/>
        <v>89.16</v>
      </c>
      <c r="AH78" s="25">
        <f t="shared" si="319"/>
        <v>89.16</v>
      </c>
      <c r="AI78" s="25">
        <f t="shared" si="319"/>
        <v>89.16</v>
      </c>
      <c r="AJ78" s="25">
        <f t="shared" si="319"/>
        <v>89.16</v>
      </c>
      <c r="AK78" s="25">
        <f t="shared" si="319"/>
        <v>89.16</v>
      </c>
      <c r="AL78" s="25">
        <f t="shared" si="319"/>
        <v>89.16</v>
      </c>
      <c r="AM78" s="25">
        <f t="shared" si="319"/>
        <v>89.16</v>
      </c>
      <c r="AN78" s="25">
        <f t="shared" si="319"/>
        <v>89.16</v>
      </c>
    </row>
    <row r="79" spans="3:40" outlineLevel="1" x14ac:dyDescent="0.15">
      <c r="C79" s="72" t="s">
        <v>92</v>
      </c>
      <c r="D79" s="14">
        <f>$D$21</f>
        <v>0.6</v>
      </c>
      <c r="E79" s="16">
        <f>IF(E49&lt;1.5%,(E48-E45)*-$B$21,0)</f>
        <v>0</v>
      </c>
      <c r="F79" s="16">
        <f t="shared" ref="F79:AB79" si="320">IF(F49&lt;1.5%,(F48-F45)*-$B$21,0)</f>
        <v>0</v>
      </c>
      <c r="G79" s="16">
        <f t="shared" si="320"/>
        <v>0</v>
      </c>
      <c r="H79" s="16">
        <f t="shared" si="320"/>
        <v>0</v>
      </c>
      <c r="I79" s="16">
        <f t="shared" si="320"/>
        <v>0</v>
      </c>
      <c r="J79" s="16">
        <f t="shared" si="320"/>
        <v>0</v>
      </c>
      <c r="K79" s="16">
        <f t="shared" si="320"/>
        <v>89.16</v>
      </c>
      <c r="L79" s="16">
        <f t="shared" si="320"/>
        <v>89.16</v>
      </c>
      <c r="M79" s="16">
        <f t="shared" si="320"/>
        <v>89.16</v>
      </c>
      <c r="N79" s="16">
        <f t="shared" si="320"/>
        <v>89.16</v>
      </c>
      <c r="O79" s="16">
        <f t="shared" si="320"/>
        <v>89.16</v>
      </c>
      <c r="P79" s="16">
        <f t="shared" si="320"/>
        <v>89.16</v>
      </c>
      <c r="Q79" s="16">
        <f t="shared" si="320"/>
        <v>89.16</v>
      </c>
      <c r="R79" s="16">
        <f t="shared" si="320"/>
        <v>89.16</v>
      </c>
      <c r="S79" s="16">
        <f t="shared" si="320"/>
        <v>89.16</v>
      </c>
      <c r="T79" s="16">
        <f t="shared" si="320"/>
        <v>89.16</v>
      </c>
      <c r="U79" s="16">
        <f t="shared" si="320"/>
        <v>89.16</v>
      </c>
      <c r="V79" s="16">
        <f t="shared" si="320"/>
        <v>89.16</v>
      </c>
      <c r="W79" s="16">
        <f t="shared" si="320"/>
        <v>89.16</v>
      </c>
      <c r="X79" s="16">
        <f t="shared" si="320"/>
        <v>89.16</v>
      </c>
      <c r="Y79" s="16">
        <f t="shared" si="320"/>
        <v>89.16</v>
      </c>
      <c r="Z79" s="16">
        <f t="shared" si="320"/>
        <v>89.16</v>
      </c>
      <c r="AA79" s="16">
        <f t="shared" si="320"/>
        <v>89.16</v>
      </c>
      <c r="AB79" s="16">
        <f t="shared" si="320"/>
        <v>89.16</v>
      </c>
      <c r="AC79" s="16">
        <f t="shared" ref="AC79:AN79" si="321">IF(AC49&lt;1.5%,(AC48-AC45)*-$B$21,0)</f>
        <v>89.16</v>
      </c>
      <c r="AD79" s="16">
        <f t="shared" si="321"/>
        <v>89.16</v>
      </c>
      <c r="AE79" s="16">
        <f t="shared" si="321"/>
        <v>89.16</v>
      </c>
      <c r="AF79" s="16">
        <f t="shared" si="321"/>
        <v>89.16</v>
      </c>
      <c r="AG79" s="16">
        <f t="shared" si="321"/>
        <v>89.16</v>
      </c>
      <c r="AH79" s="16">
        <f t="shared" si="321"/>
        <v>89.16</v>
      </c>
      <c r="AI79" s="16">
        <f t="shared" si="321"/>
        <v>89.16</v>
      </c>
      <c r="AJ79" s="16">
        <f t="shared" si="321"/>
        <v>89.16</v>
      </c>
      <c r="AK79" s="16">
        <f t="shared" si="321"/>
        <v>89.16</v>
      </c>
      <c r="AL79" s="16">
        <f t="shared" si="321"/>
        <v>89.16</v>
      </c>
      <c r="AM79" s="16">
        <f t="shared" si="321"/>
        <v>89.16</v>
      </c>
      <c r="AN79" s="16">
        <f t="shared" si="321"/>
        <v>89.16</v>
      </c>
    </row>
    <row r="80" spans="3:40" x14ac:dyDescent="0.15">
      <c r="C80" s="76"/>
    </row>
    <row r="81" spans="3:40" x14ac:dyDescent="0.15">
      <c r="C81" s="76"/>
    </row>
    <row r="83" spans="3:40" x14ac:dyDescent="0.15">
      <c r="C83" s="150" t="s">
        <v>31</v>
      </c>
      <c r="D83" s="150"/>
      <c r="E83" s="26">
        <f>$D$8</f>
        <v>1780</v>
      </c>
      <c r="F83" s="26">
        <f>E83</f>
        <v>1780</v>
      </c>
      <c r="G83" s="26">
        <f t="shared" ref="G83" si="322">F83</f>
        <v>1780</v>
      </c>
      <c r="H83" s="26">
        <f t="shared" ref="H83" si="323">G83</f>
        <v>1780</v>
      </c>
      <c r="I83" s="26">
        <f t="shared" ref="I83" si="324">H83</f>
        <v>1780</v>
      </c>
      <c r="J83" s="26">
        <f t="shared" ref="J83" si="325">I83</f>
        <v>1780</v>
      </c>
      <c r="K83" s="26">
        <f t="shared" ref="K83" si="326">J83</f>
        <v>1780</v>
      </c>
      <c r="L83" s="26">
        <f t="shared" ref="L83" si="327">K83</f>
        <v>1780</v>
      </c>
      <c r="M83" s="26">
        <f t="shared" ref="M83" si="328">L83</f>
        <v>1780</v>
      </c>
      <c r="N83" s="26">
        <f t="shared" ref="N83" si="329">M83</f>
        <v>1780</v>
      </c>
      <c r="O83" s="26">
        <f t="shared" ref="O83" si="330">N83</f>
        <v>1780</v>
      </c>
      <c r="P83" s="26">
        <f t="shared" ref="P83" si="331">O83</f>
        <v>1780</v>
      </c>
      <c r="Q83" s="26">
        <f t="shared" ref="Q83" si="332">P83</f>
        <v>1780</v>
      </c>
      <c r="R83" s="26">
        <f t="shared" ref="R83" si="333">Q83</f>
        <v>1780</v>
      </c>
      <c r="S83" s="26">
        <f t="shared" ref="S83" si="334">R83</f>
        <v>1780</v>
      </c>
      <c r="T83" s="26">
        <f t="shared" ref="T83" si="335">S83</f>
        <v>1780</v>
      </c>
      <c r="U83" s="26">
        <f t="shared" ref="U83" si="336">T83</f>
        <v>1780</v>
      </c>
      <c r="V83" s="26">
        <f t="shared" ref="V83" si="337">U83</f>
        <v>1780</v>
      </c>
      <c r="W83" s="26">
        <f t="shared" ref="W83" si="338">V83</f>
        <v>1780</v>
      </c>
      <c r="X83" s="26">
        <f t="shared" ref="X83" si="339">W83</f>
        <v>1780</v>
      </c>
      <c r="Y83" s="26">
        <f t="shared" ref="Y83" si="340">X83</f>
        <v>1780</v>
      </c>
      <c r="Z83" s="26">
        <f t="shared" ref="Z83" si="341">Y83</f>
        <v>1780</v>
      </c>
      <c r="AA83" s="26">
        <f t="shared" ref="AA83" si="342">Z83</f>
        <v>1780</v>
      </c>
      <c r="AB83" s="26">
        <f t="shared" ref="AB83" si="343">AA83</f>
        <v>1780</v>
      </c>
      <c r="AC83" s="26">
        <f t="shared" ref="AC83" si="344">AB83</f>
        <v>1780</v>
      </c>
      <c r="AD83" s="26">
        <f t="shared" ref="AD83" si="345">AC83</f>
        <v>1780</v>
      </c>
      <c r="AE83" s="26">
        <f t="shared" ref="AE83" si="346">AD83</f>
        <v>1780</v>
      </c>
      <c r="AF83" s="26">
        <f t="shared" ref="AF83" si="347">AE83</f>
        <v>1780</v>
      </c>
      <c r="AG83" s="26">
        <f t="shared" ref="AG83" si="348">AF83</f>
        <v>1780</v>
      </c>
      <c r="AH83" s="26">
        <f t="shared" ref="AH83" si="349">AG83</f>
        <v>1780</v>
      </c>
      <c r="AI83" s="26">
        <f t="shared" ref="AI83" si="350">AH83</f>
        <v>1780</v>
      </c>
      <c r="AJ83" s="26">
        <f t="shared" ref="AJ83" si="351">AI83</f>
        <v>1780</v>
      </c>
      <c r="AK83" s="26">
        <f t="shared" ref="AK83" si="352">AJ83</f>
        <v>1780</v>
      </c>
      <c r="AL83" s="26">
        <f t="shared" ref="AL83" si="353">AK83</f>
        <v>1780</v>
      </c>
      <c r="AM83" s="26">
        <f t="shared" ref="AM83" si="354">AL83</f>
        <v>1780</v>
      </c>
      <c r="AN83" s="26">
        <f t="shared" ref="AN83" si="355">AM83</f>
        <v>1780</v>
      </c>
    </row>
    <row r="84" spans="3:40" x14ac:dyDescent="0.15">
      <c r="C84" s="70" t="s">
        <v>29</v>
      </c>
      <c r="D84" s="143" t="s">
        <v>17</v>
      </c>
      <c r="E84" s="7">
        <v>44013</v>
      </c>
      <c r="F84" s="7">
        <f>E84+31</f>
        <v>44044</v>
      </c>
      <c r="G84" s="7">
        <f t="shared" ref="G84" si="356">F84+31</f>
        <v>44075</v>
      </c>
      <c r="H84" s="7">
        <f t="shared" ref="H84" si="357">G84+31</f>
        <v>44106</v>
      </c>
      <c r="I84" s="7">
        <f t="shared" ref="I84" si="358">H84+31</f>
        <v>44137</v>
      </c>
      <c r="J84" s="7">
        <f t="shared" ref="J84" si="359">I84+31</f>
        <v>44168</v>
      </c>
      <c r="K84" s="7">
        <f t="shared" ref="K84" si="360">J84+31</f>
        <v>44199</v>
      </c>
      <c r="L84" s="7">
        <f t="shared" ref="L84" si="361">K84+31</f>
        <v>44230</v>
      </c>
      <c r="M84" s="7">
        <f t="shared" ref="M84" si="362">L84+31</f>
        <v>44261</v>
      </c>
      <c r="N84" s="7">
        <f t="shared" ref="N84" si="363">M84+31</f>
        <v>44292</v>
      </c>
      <c r="O84" s="7">
        <f t="shared" ref="O84" si="364">N84+31</f>
        <v>44323</v>
      </c>
      <c r="P84" s="7">
        <f t="shared" ref="P84" si="365">O84+31</f>
        <v>44354</v>
      </c>
      <c r="Q84" s="7">
        <f t="shared" ref="Q84" si="366">P84+31</f>
        <v>44385</v>
      </c>
      <c r="R84" s="7">
        <f t="shared" ref="R84" si="367">Q84+31</f>
        <v>44416</v>
      </c>
      <c r="S84" s="7">
        <f t="shared" ref="S84" si="368">R84+31</f>
        <v>44447</v>
      </c>
      <c r="T84" s="7">
        <f t="shared" ref="T84" si="369">S84+31</f>
        <v>44478</v>
      </c>
      <c r="U84" s="7">
        <f t="shared" ref="U84" si="370">T84+31</f>
        <v>44509</v>
      </c>
      <c r="V84" s="7">
        <f t="shared" ref="V84" si="371">U84+31</f>
        <v>44540</v>
      </c>
      <c r="W84" s="7">
        <f t="shared" ref="W84" si="372">V84+31</f>
        <v>44571</v>
      </c>
      <c r="X84" s="7">
        <f t="shared" ref="X84" si="373">W84+31</f>
        <v>44602</v>
      </c>
      <c r="Y84" s="7">
        <f t="shared" ref="Y84" si="374">X84+31</f>
        <v>44633</v>
      </c>
      <c r="Z84" s="7">
        <f t="shared" ref="Z84" si="375">Y84+31</f>
        <v>44664</v>
      </c>
      <c r="AA84" s="7">
        <f t="shared" ref="AA84" si="376">Z84+31</f>
        <v>44695</v>
      </c>
      <c r="AB84" s="7">
        <f t="shared" ref="AB84" si="377">AA84+31</f>
        <v>44726</v>
      </c>
      <c r="AC84" s="7">
        <f t="shared" ref="AC84" si="378">AB84+31</f>
        <v>44757</v>
      </c>
      <c r="AD84" s="7">
        <f t="shared" ref="AD84" si="379">AC84+31</f>
        <v>44788</v>
      </c>
      <c r="AE84" s="7">
        <f t="shared" ref="AE84" si="380">AD84+31</f>
        <v>44819</v>
      </c>
      <c r="AF84" s="7">
        <f t="shared" ref="AF84" si="381">AE84+31</f>
        <v>44850</v>
      </c>
      <c r="AG84" s="7">
        <f t="shared" ref="AG84" si="382">AF84+31</f>
        <v>44881</v>
      </c>
      <c r="AH84" s="7">
        <f t="shared" ref="AH84" si="383">AG84+31</f>
        <v>44912</v>
      </c>
      <c r="AI84" s="7">
        <f t="shared" ref="AI84" si="384">AH84+31</f>
        <v>44943</v>
      </c>
      <c r="AJ84" s="7">
        <f t="shared" ref="AJ84" si="385">AI84+31</f>
        <v>44974</v>
      </c>
      <c r="AK84" s="7">
        <f t="shared" ref="AK84" si="386">AJ84+31</f>
        <v>45005</v>
      </c>
      <c r="AL84" s="7">
        <f t="shared" ref="AL84" si="387">AK84+31</f>
        <v>45036</v>
      </c>
      <c r="AM84" s="7">
        <f t="shared" ref="AM84" si="388">AL84+31</f>
        <v>45067</v>
      </c>
      <c r="AN84" s="7">
        <f t="shared" ref="AN84" si="389">AM84+31</f>
        <v>45098</v>
      </c>
    </row>
    <row r="85" spans="3:40" x14ac:dyDescent="0.15">
      <c r="C85" s="77" t="s">
        <v>32</v>
      </c>
      <c r="D85" s="143"/>
      <c r="E85" s="27">
        <f>SUM(E86)</f>
        <v>712</v>
      </c>
      <c r="F85" s="27">
        <f t="shared" ref="F85:AN85" si="390">SUM(F86)</f>
        <v>712</v>
      </c>
      <c r="G85" s="27">
        <f t="shared" si="390"/>
        <v>712</v>
      </c>
      <c r="H85" s="27">
        <f t="shared" si="390"/>
        <v>712</v>
      </c>
      <c r="I85" s="27">
        <f t="shared" si="390"/>
        <v>712</v>
      </c>
      <c r="J85" s="27">
        <f t="shared" si="390"/>
        <v>712</v>
      </c>
      <c r="K85" s="27">
        <f t="shared" si="390"/>
        <v>712</v>
      </c>
      <c r="L85" s="27">
        <f t="shared" si="390"/>
        <v>712</v>
      </c>
      <c r="M85" s="27">
        <f t="shared" si="390"/>
        <v>712</v>
      </c>
      <c r="N85" s="27">
        <f t="shared" si="390"/>
        <v>712</v>
      </c>
      <c r="O85" s="27">
        <f t="shared" si="390"/>
        <v>712</v>
      </c>
      <c r="P85" s="27">
        <f t="shared" si="390"/>
        <v>712</v>
      </c>
      <c r="Q85" s="27">
        <f t="shared" si="390"/>
        <v>712</v>
      </c>
      <c r="R85" s="27">
        <f t="shared" si="390"/>
        <v>712</v>
      </c>
      <c r="S85" s="27">
        <f t="shared" si="390"/>
        <v>712</v>
      </c>
      <c r="T85" s="27">
        <f t="shared" si="390"/>
        <v>712</v>
      </c>
      <c r="U85" s="27">
        <f t="shared" si="390"/>
        <v>712</v>
      </c>
      <c r="V85" s="27">
        <f t="shared" si="390"/>
        <v>712</v>
      </c>
      <c r="W85" s="27">
        <f t="shared" si="390"/>
        <v>712</v>
      </c>
      <c r="X85" s="27">
        <f t="shared" si="390"/>
        <v>712</v>
      </c>
      <c r="Y85" s="27">
        <f t="shared" si="390"/>
        <v>712</v>
      </c>
      <c r="Z85" s="27">
        <f t="shared" si="390"/>
        <v>712</v>
      </c>
      <c r="AA85" s="27">
        <f t="shared" si="390"/>
        <v>712</v>
      </c>
      <c r="AB85" s="27">
        <f t="shared" si="390"/>
        <v>712</v>
      </c>
      <c r="AC85" s="27">
        <f t="shared" si="390"/>
        <v>712</v>
      </c>
      <c r="AD85" s="27">
        <f t="shared" si="390"/>
        <v>712</v>
      </c>
      <c r="AE85" s="27">
        <f t="shared" si="390"/>
        <v>712</v>
      </c>
      <c r="AF85" s="27">
        <f t="shared" si="390"/>
        <v>712</v>
      </c>
      <c r="AG85" s="27">
        <f t="shared" si="390"/>
        <v>712</v>
      </c>
      <c r="AH85" s="27">
        <f t="shared" si="390"/>
        <v>712</v>
      </c>
      <c r="AI85" s="27">
        <f t="shared" si="390"/>
        <v>712</v>
      </c>
      <c r="AJ85" s="27">
        <f t="shared" si="390"/>
        <v>712</v>
      </c>
      <c r="AK85" s="27">
        <f t="shared" si="390"/>
        <v>712</v>
      </c>
      <c r="AL85" s="27">
        <f t="shared" si="390"/>
        <v>712</v>
      </c>
      <c r="AM85" s="27">
        <f t="shared" si="390"/>
        <v>712</v>
      </c>
      <c r="AN85" s="27">
        <f t="shared" si="390"/>
        <v>712</v>
      </c>
    </row>
    <row r="86" spans="3:40" outlineLevel="1" x14ac:dyDescent="0.15">
      <c r="C86" s="72" t="s">
        <v>30</v>
      </c>
      <c r="D86" s="4">
        <f>$D$16</f>
        <v>0.4</v>
      </c>
      <c r="E86" s="15">
        <f>$D$46*E83</f>
        <v>712</v>
      </c>
      <c r="F86" s="15">
        <f t="shared" ref="F86:AB86" si="391">$D$46*F83</f>
        <v>712</v>
      </c>
      <c r="G86" s="15">
        <f t="shared" si="391"/>
        <v>712</v>
      </c>
      <c r="H86" s="15">
        <f t="shared" si="391"/>
        <v>712</v>
      </c>
      <c r="I86" s="15">
        <f t="shared" si="391"/>
        <v>712</v>
      </c>
      <c r="J86" s="15">
        <f t="shared" si="391"/>
        <v>712</v>
      </c>
      <c r="K86" s="15">
        <f t="shared" si="391"/>
        <v>712</v>
      </c>
      <c r="L86" s="15">
        <f t="shared" si="391"/>
        <v>712</v>
      </c>
      <c r="M86" s="15">
        <f t="shared" si="391"/>
        <v>712</v>
      </c>
      <c r="N86" s="15">
        <f t="shared" si="391"/>
        <v>712</v>
      </c>
      <c r="O86" s="15">
        <f t="shared" si="391"/>
        <v>712</v>
      </c>
      <c r="P86" s="15">
        <f t="shared" si="391"/>
        <v>712</v>
      </c>
      <c r="Q86" s="15">
        <f t="shared" si="391"/>
        <v>712</v>
      </c>
      <c r="R86" s="15">
        <f t="shared" si="391"/>
        <v>712</v>
      </c>
      <c r="S86" s="15">
        <f t="shared" si="391"/>
        <v>712</v>
      </c>
      <c r="T86" s="15">
        <f t="shared" si="391"/>
        <v>712</v>
      </c>
      <c r="U86" s="15">
        <f t="shared" si="391"/>
        <v>712</v>
      </c>
      <c r="V86" s="15">
        <f t="shared" si="391"/>
        <v>712</v>
      </c>
      <c r="W86" s="15">
        <f t="shared" si="391"/>
        <v>712</v>
      </c>
      <c r="X86" s="15">
        <f t="shared" si="391"/>
        <v>712</v>
      </c>
      <c r="Y86" s="15">
        <f t="shared" si="391"/>
        <v>712</v>
      </c>
      <c r="Z86" s="15">
        <f t="shared" si="391"/>
        <v>712</v>
      </c>
      <c r="AA86" s="15">
        <f t="shared" si="391"/>
        <v>712</v>
      </c>
      <c r="AB86" s="15">
        <f t="shared" si="391"/>
        <v>712</v>
      </c>
      <c r="AC86" s="15">
        <f t="shared" ref="AC86:AN86" si="392">$D$46*AC83</f>
        <v>712</v>
      </c>
      <c r="AD86" s="15">
        <f t="shared" si="392"/>
        <v>712</v>
      </c>
      <c r="AE86" s="15">
        <f t="shared" si="392"/>
        <v>712</v>
      </c>
      <c r="AF86" s="15">
        <f t="shared" si="392"/>
        <v>712</v>
      </c>
      <c r="AG86" s="15">
        <f t="shared" si="392"/>
        <v>712</v>
      </c>
      <c r="AH86" s="15">
        <f t="shared" si="392"/>
        <v>712</v>
      </c>
      <c r="AI86" s="15">
        <f t="shared" si="392"/>
        <v>712</v>
      </c>
      <c r="AJ86" s="15">
        <f t="shared" si="392"/>
        <v>712</v>
      </c>
      <c r="AK86" s="15">
        <f t="shared" si="392"/>
        <v>712</v>
      </c>
      <c r="AL86" s="15">
        <f t="shared" si="392"/>
        <v>712</v>
      </c>
      <c r="AM86" s="15">
        <f t="shared" si="392"/>
        <v>712</v>
      </c>
      <c r="AN86" s="15">
        <f t="shared" si="392"/>
        <v>712</v>
      </c>
    </row>
    <row r="87" spans="3:40" x14ac:dyDescent="0.15">
      <c r="C87" s="144" t="s">
        <v>51</v>
      </c>
      <c r="D87" s="144"/>
      <c r="E87" s="28">
        <f t="shared" ref="E87:AN87" si="393">E35</f>
        <v>1780</v>
      </c>
      <c r="F87" s="28">
        <f t="shared" si="393"/>
        <v>1656.1666666666667</v>
      </c>
      <c r="G87" s="28">
        <f t="shared" si="393"/>
        <v>1532.3333333333333</v>
      </c>
      <c r="H87" s="28">
        <f t="shared" si="393"/>
        <v>1408.5</v>
      </c>
      <c r="I87" s="28">
        <f t="shared" si="393"/>
        <v>1284.6666666666667</v>
      </c>
      <c r="J87" s="28">
        <f t="shared" si="393"/>
        <v>1160.8333333333335</v>
      </c>
      <c r="K87" s="28">
        <f t="shared" si="393"/>
        <v>1037</v>
      </c>
      <c r="L87" s="28">
        <f t="shared" si="393"/>
        <v>1037</v>
      </c>
      <c r="M87" s="28">
        <f t="shared" si="393"/>
        <v>1037</v>
      </c>
      <c r="N87" s="28">
        <f t="shared" si="393"/>
        <v>1037</v>
      </c>
      <c r="O87" s="28">
        <f t="shared" si="393"/>
        <v>1037</v>
      </c>
      <c r="P87" s="28">
        <f t="shared" si="393"/>
        <v>1037</v>
      </c>
      <c r="Q87" s="28">
        <f t="shared" si="393"/>
        <v>1037</v>
      </c>
      <c r="R87" s="28">
        <f t="shared" si="393"/>
        <v>1037</v>
      </c>
      <c r="S87" s="28">
        <f t="shared" si="393"/>
        <v>1037</v>
      </c>
      <c r="T87" s="28">
        <f t="shared" si="393"/>
        <v>1037</v>
      </c>
      <c r="U87" s="28">
        <f t="shared" si="393"/>
        <v>1037</v>
      </c>
      <c r="V87" s="28">
        <f t="shared" si="393"/>
        <v>1037</v>
      </c>
      <c r="W87" s="28">
        <f t="shared" si="393"/>
        <v>1037</v>
      </c>
      <c r="X87" s="28">
        <f t="shared" si="393"/>
        <v>1037</v>
      </c>
      <c r="Y87" s="28">
        <f t="shared" si="393"/>
        <v>1037</v>
      </c>
      <c r="Z87" s="28">
        <f t="shared" si="393"/>
        <v>1037</v>
      </c>
      <c r="AA87" s="28">
        <f t="shared" si="393"/>
        <v>1037</v>
      </c>
      <c r="AB87" s="28">
        <f t="shared" si="393"/>
        <v>1037</v>
      </c>
      <c r="AC87" s="28">
        <f t="shared" si="393"/>
        <v>1037</v>
      </c>
      <c r="AD87" s="28">
        <f t="shared" si="393"/>
        <v>1037</v>
      </c>
      <c r="AE87" s="28">
        <f t="shared" si="393"/>
        <v>1037</v>
      </c>
      <c r="AF87" s="28">
        <f t="shared" si="393"/>
        <v>1037</v>
      </c>
      <c r="AG87" s="28">
        <f t="shared" si="393"/>
        <v>1037</v>
      </c>
      <c r="AH87" s="28">
        <f t="shared" si="393"/>
        <v>1037</v>
      </c>
      <c r="AI87" s="28">
        <f t="shared" si="393"/>
        <v>1037</v>
      </c>
      <c r="AJ87" s="28">
        <f t="shared" si="393"/>
        <v>1037</v>
      </c>
      <c r="AK87" s="28">
        <f t="shared" si="393"/>
        <v>1037</v>
      </c>
      <c r="AL87" s="28">
        <f t="shared" si="393"/>
        <v>1037</v>
      </c>
      <c r="AM87" s="28">
        <f t="shared" si="393"/>
        <v>1037</v>
      </c>
      <c r="AN87" s="28">
        <f t="shared" si="393"/>
        <v>1037</v>
      </c>
    </row>
    <row r="88" spans="3:40" x14ac:dyDescent="0.15">
      <c r="C88" s="70" t="s">
        <v>29</v>
      </c>
      <c r="D88" s="145" t="s">
        <v>17</v>
      </c>
      <c r="E88" s="7">
        <v>44013</v>
      </c>
      <c r="F88" s="7">
        <f>E88+31</f>
        <v>44044</v>
      </c>
      <c r="G88" s="7">
        <f t="shared" ref="G88" si="394">F88+31</f>
        <v>44075</v>
      </c>
      <c r="H88" s="7">
        <f t="shared" ref="H88" si="395">G88+31</f>
        <v>44106</v>
      </c>
      <c r="I88" s="7">
        <f t="shared" ref="I88" si="396">H88+31</f>
        <v>44137</v>
      </c>
      <c r="J88" s="7">
        <f t="shared" ref="J88" si="397">I88+31</f>
        <v>44168</v>
      </c>
      <c r="K88" s="7">
        <f t="shared" ref="K88" si="398">J88+31</f>
        <v>44199</v>
      </c>
      <c r="L88" s="7">
        <f t="shared" ref="L88" si="399">K88+31</f>
        <v>44230</v>
      </c>
      <c r="M88" s="7">
        <f t="shared" ref="M88" si="400">L88+31</f>
        <v>44261</v>
      </c>
      <c r="N88" s="7">
        <f t="shared" ref="N88" si="401">M88+31</f>
        <v>44292</v>
      </c>
      <c r="O88" s="7">
        <f t="shared" ref="O88" si="402">N88+31</f>
        <v>44323</v>
      </c>
      <c r="P88" s="7">
        <f t="shared" ref="P88" si="403">O88+31</f>
        <v>44354</v>
      </c>
      <c r="Q88" s="7">
        <f t="shared" ref="Q88" si="404">P88+31</f>
        <v>44385</v>
      </c>
      <c r="R88" s="7">
        <f t="shared" ref="R88" si="405">Q88+31</f>
        <v>44416</v>
      </c>
      <c r="S88" s="7">
        <f t="shared" ref="S88" si="406">R88+31</f>
        <v>44447</v>
      </c>
      <c r="T88" s="7">
        <f t="shared" ref="T88" si="407">S88+31</f>
        <v>44478</v>
      </c>
      <c r="U88" s="7">
        <f t="shared" ref="U88" si="408">T88+31</f>
        <v>44509</v>
      </c>
      <c r="V88" s="7">
        <f t="shared" ref="V88" si="409">U88+31</f>
        <v>44540</v>
      </c>
      <c r="W88" s="7">
        <f t="shared" ref="W88" si="410">V88+31</f>
        <v>44571</v>
      </c>
      <c r="X88" s="7">
        <f t="shared" ref="X88" si="411">W88+31</f>
        <v>44602</v>
      </c>
      <c r="Y88" s="7">
        <f t="shared" ref="Y88" si="412">X88+31</f>
        <v>44633</v>
      </c>
      <c r="Z88" s="7">
        <f t="shared" ref="Z88" si="413">Y88+31</f>
        <v>44664</v>
      </c>
      <c r="AA88" s="7">
        <f t="shared" ref="AA88" si="414">Z88+31</f>
        <v>44695</v>
      </c>
      <c r="AB88" s="7">
        <f t="shared" ref="AB88" si="415">AA88+31</f>
        <v>44726</v>
      </c>
      <c r="AC88" s="7">
        <f t="shared" ref="AC88" si="416">AB88+31</f>
        <v>44757</v>
      </c>
      <c r="AD88" s="7">
        <f t="shared" ref="AD88" si="417">AC88+31</f>
        <v>44788</v>
      </c>
      <c r="AE88" s="7">
        <f t="shared" ref="AE88" si="418">AD88+31</f>
        <v>44819</v>
      </c>
      <c r="AF88" s="7">
        <f t="shared" ref="AF88" si="419">AE88+31</f>
        <v>44850</v>
      </c>
      <c r="AG88" s="7">
        <f t="shared" ref="AG88" si="420">AF88+31</f>
        <v>44881</v>
      </c>
      <c r="AH88" s="7">
        <f t="shared" ref="AH88" si="421">AG88+31</f>
        <v>44912</v>
      </c>
      <c r="AI88" s="7">
        <f t="shared" ref="AI88" si="422">AH88+31</f>
        <v>44943</v>
      </c>
      <c r="AJ88" s="7">
        <f t="shared" ref="AJ88" si="423">AI88+31</f>
        <v>44974</v>
      </c>
      <c r="AK88" s="7">
        <f t="shared" ref="AK88" si="424">AJ88+31</f>
        <v>45005</v>
      </c>
      <c r="AL88" s="7">
        <f t="shared" ref="AL88" si="425">AK88+31</f>
        <v>45036</v>
      </c>
      <c r="AM88" s="7">
        <f t="shared" ref="AM88" si="426">AL88+31</f>
        <v>45067</v>
      </c>
      <c r="AN88" s="7">
        <f t="shared" ref="AN88" si="427">AM88+31</f>
        <v>45098</v>
      </c>
    </row>
    <row r="89" spans="3:40" x14ac:dyDescent="0.15">
      <c r="C89" s="78" t="s">
        <v>52</v>
      </c>
      <c r="D89" s="145"/>
      <c r="E89" s="29">
        <f>SUM(E90)</f>
        <v>712</v>
      </c>
      <c r="F89" s="29">
        <f t="shared" ref="F89:AN89" si="428">SUM(F90)</f>
        <v>662.4666666666667</v>
      </c>
      <c r="G89" s="29">
        <f t="shared" si="428"/>
        <v>612.93333333333328</v>
      </c>
      <c r="H89" s="29">
        <f t="shared" si="428"/>
        <v>563.4</v>
      </c>
      <c r="I89" s="29">
        <f t="shared" si="428"/>
        <v>513.86666666666667</v>
      </c>
      <c r="J89" s="29">
        <f t="shared" si="428"/>
        <v>464.33333333333343</v>
      </c>
      <c r="K89" s="29">
        <f t="shared" si="428"/>
        <v>414.8</v>
      </c>
      <c r="L89" s="29">
        <f t="shared" si="428"/>
        <v>414.8</v>
      </c>
      <c r="M89" s="29">
        <f t="shared" si="428"/>
        <v>414.8</v>
      </c>
      <c r="N89" s="29">
        <f t="shared" si="428"/>
        <v>414.8</v>
      </c>
      <c r="O89" s="29">
        <f t="shared" si="428"/>
        <v>414.8</v>
      </c>
      <c r="P89" s="29">
        <f t="shared" si="428"/>
        <v>414.8</v>
      </c>
      <c r="Q89" s="29">
        <f t="shared" si="428"/>
        <v>414.8</v>
      </c>
      <c r="R89" s="29">
        <f t="shared" si="428"/>
        <v>414.8</v>
      </c>
      <c r="S89" s="29">
        <f t="shared" si="428"/>
        <v>414.8</v>
      </c>
      <c r="T89" s="29">
        <f t="shared" si="428"/>
        <v>414.8</v>
      </c>
      <c r="U89" s="29">
        <f t="shared" si="428"/>
        <v>414.8</v>
      </c>
      <c r="V89" s="29">
        <f t="shared" si="428"/>
        <v>414.8</v>
      </c>
      <c r="W89" s="29">
        <f t="shared" si="428"/>
        <v>414.8</v>
      </c>
      <c r="X89" s="29">
        <f t="shared" si="428"/>
        <v>414.8</v>
      </c>
      <c r="Y89" s="29">
        <f t="shared" si="428"/>
        <v>414.8</v>
      </c>
      <c r="Z89" s="29">
        <f t="shared" si="428"/>
        <v>414.8</v>
      </c>
      <c r="AA89" s="29">
        <f t="shared" si="428"/>
        <v>414.8</v>
      </c>
      <c r="AB89" s="29">
        <f t="shared" si="428"/>
        <v>414.8</v>
      </c>
      <c r="AC89" s="29">
        <f t="shared" si="428"/>
        <v>414.8</v>
      </c>
      <c r="AD89" s="29">
        <f t="shared" si="428"/>
        <v>414.8</v>
      </c>
      <c r="AE89" s="29">
        <f t="shared" si="428"/>
        <v>414.8</v>
      </c>
      <c r="AF89" s="29">
        <f t="shared" si="428"/>
        <v>414.8</v>
      </c>
      <c r="AG89" s="29">
        <f t="shared" si="428"/>
        <v>414.8</v>
      </c>
      <c r="AH89" s="29">
        <f t="shared" si="428"/>
        <v>414.8</v>
      </c>
      <c r="AI89" s="29">
        <f t="shared" si="428"/>
        <v>414.8</v>
      </c>
      <c r="AJ89" s="29">
        <f t="shared" si="428"/>
        <v>414.8</v>
      </c>
      <c r="AK89" s="29">
        <f t="shared" si="428"/>
        <v>414.8</v>
      </c>
      <c r="AL89" s="29">
        <f t="shared" si="428"/>
        <v>414.8</v>
      </c>
      <c r="AM89" s="29">
        <f t="shared" si="428"/>
        <v>414.8</v>
      </c>
      <c r="AN89" s="29">
        <f t="shared" si="428"/>
        <v>414.8</v>
      </c>
    </row>
    <row r="90" spans="3:40" outlineLevel="1" x14ac:dyDescent="0.15">
      <c r="C90" s="72" t="s">
        <v>30</v>
      </c>
      <c r="D90" s="20">
        <f>$D$17</f>
        <v>0.4</v>
      </c>
      <c r="E90" s="15">
        <f>$D$90*E87</f>
        <v>712</v>
      </c>
      <c r="F90" s="15">
        <f t="shared" ref="F90:AB90" si="429">$D$90*F87</f>
        <v>662.4666666666667</v>
      </c>
      <c r="G90" s="15">
        <f t="shared" si="429"/>
        <v>612.93333333333328</v>
      </c>
      <c r="H90" s="15">
        <f t="shared" si="429"/>
        <v>563.4</v>
      </c>
      <c r="I90" s="15">
        <f t="shared" si="429"/>
        <v>513.86666666666667</v>
      </c>
      <c r="J90" s="15">
        <f t="shared" si="429"/>
        <v>464.33333333333343</v>
      </c>
      <c r="K90" s="15">
        <f t="shared" si="429"/>
        <v>414.8</v>
      </c>
      <c r="L90" s="15">
        <f t="shared" si="429"/>
        <v>414.8</v>
      </c>
      <c r="M90" s="15">
        <f t="shared" si="429"/>
        <v>414.8</v>
      </c>
      <c r="N90" s="15">
        <f t="shared" si="429"/>
        <v>414.8</v>
      </c>
      <c r="O90" s="15">
        <f t="shared" si="429"/>
        <v>414.8</v>
      </c>
      <c r="P90" s="15">
        <f t="shared" si="429"/>
        <v>414.8</v>
      </c>
      <c r="Q90" s="15">
        <f t="shared" si="429"/>
        <v>414.8</v>
      </c>
      <c r="R90" s="15">
        <f t="shared" si="429"/>
        <v>414.8</v>
      </c>
      <c r="S90" s="15">
        <f t="shared" si="429"/>
        <v>414.8</v>
      </c>
      <c r="T90" s="15">
        <f t="shared" si="429"/>
        <v>414.8</v>
      </c>
      <c r="U90" s="15">
        <f t="shared" si="429"/>
        <v>414.8</v>
      </c>
      <c r="V90" s="15">
        <f t="shared" si="429"/>
        <v>414.8</v>
      </c>
      <c r="W90" s="15">
        <f t="shared" si="429"/>
        <v>414.8</v>
      </c>
      <c r="X90" s="15">
        <f t="shared" si="429"/>
        <v>414.8</v>
      </c>
      <c r="Y90" s="15">
        <f t="shared" si="429"/>
        <v>414.8</v>
      </c>
      <c r="Z90" s="15">
        <f t="shared" si="429"/>
        <v>414.8</v>
      </c>
      <c r="AA90" s="15">
        <f t="shared" si="429"/>
        <v>414.8</v>
      </c>
      <c r="AB90" s="15">
        <f t="shared" si="429"/>
        <v>414.8</v>
      </c>
      <c r="AC90" s="15">
        <f t="shared" ref="AC90:AN90" si="430">$D$90*AC87</f>
        <v>414.8</v>
      </c>
      <c r="AD90" s="15">
        <f t="shared" si="430"/>
        <v>414.8</v>
      </c>
      <c r="AE90" s="15">
        <f t="shared" si="430"/>
        <v>414.8</v>
      </c>
      <c r="AF90" s="15">
        <f t="shared" si="430"/>
        <v>414.8</v>
      </c>
      <c r="AG90" s="15">
        <f t="shared" si="430"/>
        <v>414.8</v>
      </c>
      <c r="AH90" s="15">
        <f t="shared" si="430"/>
        <v>414.8</v>
      </c>
      <c r="AI90" s="15">
        <f t="shared" si="430"/>
        <v>414.8</v>
      </c>
      <c r="AJ90" s="15">
        <f t="shared" si="430"/>
        <v>414.8</v>
      </c>
      <c r="AK90" s="15">
        <f t="shared" si="430"/>
        <v>414.8</v>
      </c>
      <c r="AL90" s="15">
        <f t="shared" si="430"/>
        <v>414.8</v>
      </c>
      <c r="AM90" s="15">
        <f t="shared" si="430"/>
        <v>414.8</v>
      </c>
      <c r="AN90" s="15">
        <f t="shared" si="430"/>
        <v>414.8</v>
      </c>
    </row>
    <row r="91" spans="3:40" x14ac:dyDescent="0.15">
      <c r="C91" s="146" t="s">
        <v>53</v>
      </c>
      <c r="D91" s="146"/>
      <c r="E91" s="30">
        <f>E87</f>
        <v>1780</v>
      </c>
      <c r="F91" s="30">
        <f t="shared" ref="F91:AB91" si="431">F87</f>
        <v>1656.1666666666667</v>
      </c>
      <c r="G91" s="30">
        <f t="shared" si="431"/>
        <v>1532.3333333333333</v>
      </c>
      <c r="H91" s="30">
        <f t="shared" si="431"/>
        <v>1408.5</v>
      </c>
      <c r="I91" s="30">
        <f t="shared" si="431"/>
        <v>1284.6666666666667</v>
      </c>
      <c r="J91" s="30">
        <f t="shared" si="431"/>
        <v>1160.8333333333335</v>
      </c>
      <c r="K91" s="30">
        <f t="shared" si="431"/>
        <v>1037</v>
      </c>
      <c r="L91" s="30">
        <f t="shared" si="431"/>
        <v>1037</v>
      </c>
      <c r="M91" s="30">
        <f t="shared" si="431"/>
        <v>1037</v>
      </c>
      <c r="N91" s="30">
        <f t="shared" si="431"/>
        <v>1037</v>
      </c>
      <c r="O91" s="30">
        <f t="shared" si="431"/>
        <v>1037</v>
      </c>
      <c r="P91" s="30">
        <f t="shared" si="431"/>
        <v>1037</v>
      </c>
      <c r="Q91" s="30">
        <f t="shared" si="431"/>
        <v>1037</v>
      </c>
      <c r="R91" s="30">
        <f t="shared" si="431"/>
        <v>1037</v>
      </c>
      <c r="S91" s="30">
        <f t="shared" si="431"/>
        <v>1037</v>
      </c>
      <c r="T91" s="30">
        <f t="shared" si="431"/>
        <v>1037</v>
      </c>
      <c r="U91" s="30">
        <f t="shared" si="431"/>
        <v>1037</v>
      </c>
      <c r="V91" s="30">
        <f t="shared" si="431"/>
        <v>1037</v>
      </c>
      <c r="W91" s="30">
        <f t="shared" si="431"/>
        <v>1037</v>
      </c>
      <c r="X91" s="30">
        <f t="shared" si="431"/>
        <v>1037</v>
      </c>
      <c r="Y91" s="30">
        <f t="shared" si="431"/>
        <v>1037</v>
      </c>
      <c r="Z91" s="30">
        <f t="shared" si="431"/>
        <v>1037</v>
      </c>
      <c r="AA91" s="30">
        <f t="shared" si="431"/>
        <v>1037</v>
      </c>
      <c r="AB91" s="30">
        <f t="shared" si="431"/>
        <v>1037</v>
      </c>
      <c r="AC91" s="30">
        <f t="shared" ref="AC91:AN91" si="432">AC87</f>
        <v>1037</v>
      </c>
      <c r="AD91" s="30">
        <f t="shared" si="432"/>
        <v>1037</v>
      </c>
      <c r="AE91" s="30">
        <f t="shared" si="432"/>
        <v>1037</v>
      </c>
      <c r="AF91" s="30">
        <f t="shared" si="432"/>
        <v>1037</v>
      </c>
      <c r="AG91" s="30">
        <f t="shared" si="432"/>
        <v>1037</v>
      </c>
      <c r="AH91" s="30">
        <f t="shared" si="432"/>
        <v>1037</v>
      </c>
      <c r="AI91" s="30">
        <f t="shared" si="432"/>
        <v>1037</v>
      </c>
      <c r="AJ91" s="30">
        <f t="shared" si="432"/>
        <v>1037</v>
      </c>
      <c r="AK91" s="30">
        <f t="shared" si="432"/>
        <v>1037</v>
      </c>
      <c r="AL91" s="30">
        <f t="shared" si="432"/>
        <v>1037</v>
      </c>
      <c r="AM91" s="30">
        <f t="shared" si="432"/>
        <v>1037</v>
      </c>
      <c r="AN91" s="30">
        <f t="shared" si="432"/>
        <v>1037</v>
      </c>
    </row>
    <row r="92" spans="3:40" x14ac:dyDescent="0.15">
      <c r="C92" s="70" t="s">
        <v>29</v>
      </c>
      <c r="D92" s="147" t="s">
        <v>17</v>
      </c>
      <c r="E92" s="7">
        <v>44013</v>
      </c>
      <c r="F92" s="7">
        <f>E92+31</f>
        <v>44044</v>
      </c>
      <c r="G92" s="7">
        <f t="shared" ref="G92" si="433">F92+31</f>
        <v>44075</v>
      </c>
      <c r="H92" s="7">
        <f t="shared" ref="H92" si="434">G92+31</f>
        <v>44106</v>
      </c>
      <c r="I92" s="7">
        <f t="shared" ref="I92" si="435">H92+31</f>
        <v>44137</v>
      </c>
      <c r="J92" s="7">
        <f t="shared" ref="J92" si="436">I92+31</f>
        <v>44168</v>
      </c>
      <c r="K92" s="7">
        <f t="shared" ref="K92" si="437">J92+31</f>
        <v>44199</v>
      </c>
      <c r="L92" s="7">
        <f t="shared" ref="L92" si="438">K92+31</f>
        <v>44230</v>
      </c>
      <c r="M92" s="7">
        <f t="shared" ref="M92" si="439">L92+31</f>
        <v>44261</v>
      </c>
      <c r="N92" s="7">
        <f t="shared" ref="N92" si="440">M92+31</f>
        <v>44292</v>
      </c>
      <c r="O92" s="7">
        <f t="shared" ref="O92" si="441">N92+31</f>
        <v>44323</v>
      </c>
      <c r="P92" s="7">
        <f t="shared" ref="P92" si="442">O92+31</f>
        <v>44354</v>
      </c>
      <c r="Q92" s="7">
        <f t="shared" ref="Q92" si="443">P92+31</f>
        <v>44385</v>
      </c>
      <c r="R92" s="7">
        <f t="shared" ref="R92" si="444">Q92+31</f>
        <v>44416</v>
      </c>
      <c r="S92" s="7">
        <f t="shared" ref="S92" si="445">R92+31</f>
        <v>44447</v>
      </c>
      <c r="T92" s="7">
        <f t="shared" ref="T92" si="446">S92+31</f>
        <v>44478</v>
      </c>
      <c r="U92" s="7">
        <f t="shared" ref="U92" si="447">T92+31</f>
        <v>44509</v>
      </c>
      <c r="V92" s="7">
        <f t="shared" ref="V92" si="448">U92+31</f>
        <v>44540</v>
      </c>
      <c r="W92" s="7">
        <f t="shared" ref="W92" si="449">V92+31</f>
        <v>44571</v>
      </c>
      <c r="X92" s="7">
        <f t="shared" ref="X92" si="450">W92+31</f>
        <v>44602</v>
      </c>
      <c r="Y92" s="7">
        <f t="shared" ref="Y92" si="451">X92+31</f>
        <v>44633</v>
      </c>
      <c r="Z92" s="7">
        <f t="shared" ref="Z92" si="452">Y92+31</f>
        <v>44664</v>
      </c>
      <c r="AA92" s="7">
        <f t="shared" ref="AA92" si="453">Z92+31</f>
        <v>44695</v>
      </c>
      <c r="AB92" s="7">
        <f t="shared" ref="AB92" si="454">AA92+31</f>
        <v>44726</v>
      </c>
      <c r="AC92" s="7">
        <f t="shared" ref="AC92" si="455">AB92+31</f>
        <v>44757</v>
      </c>
      <c r="AD92" s="7">
        <f t="shared" ref="AD92" si="456">AC92+31</f>
        <v>44788</v>
      </c>
      <c r="AE92" s="7">
        <f t="shared" ref="AE92" si="457">AD92+31</f>
        <v>44819</v>
      </c>
      <c r="AF92" s="7">
        <f t="shared" ref="AF92" si="458">AE92+31</f>
        <v>44850</v>
      </c>
      <c r="AG92" s="7">
        <f t="shared" ref="AG92" si="459">AF92+31</f>
        <v>44881</v>
      </c>
      <c r="AH92" s="7">
        <f t="shared" ref="AH92" si="460">AG92+31</f>
        <v>44912</v>
      </c>
      <c r="AI92" s="7">
        <f t="shared" ref="AI92" si="461">AH92+31</f>
        <v>44943</v>
      </c>
      <c r="AJ92" s="7">
        <f t="shared" ref="AJ92" si="462">AI92+31</f>
        <v>44974</v>
      </c>
      <c r="AK92" s="7">
        <f t="shared" ref="AK92" si="463">AJ92+31</f>
        <v>45005</v>
      </c>
      <c r="AL92" s="7">
        <f t="shared" ref="AL92" si="464">AK92+31</f>
        <v>45036</v>
      </c>
      <c r="AM92" s="7">
        <f t="shared" ref="AM92" si="465">AL92+31</f>
        <v>45067</v>
      </c>
      <c r="AN92" s="7">
        <f t="shared" ref="AN92" si="466">AM92+31</f>
        <v>45098</v>
      </c>
    </row>
    <row r="93" spans="3:40" x14ac:dyDescent="0.15">
      <c r="C93" s="79" t="s">
        <v>55</v>
      </c>
      <c r="D93" s="147"/>
      <c r="E93" s="31">
        <f>SUM(E94)</f>
        <v>999.29333333333329</v>
      </c>
      <c r="F93" s="31">
        <f t="shared" ref="F93:AN93" si="467">SUM(F94)</f>
        <v>949.76</v>
      </c>
      <c r="G93" s="31">
        <f t="shared" si="467"/>
        <v>900.22666666666657</v>
      </c>
      <c r="H93" s="31">
        <f t="shared" si="467"/>
        <v>850.69333333333327</v>
      </c>
      <c r="I93" s="31">
        <f t="shared" si="467"/>
        <v>801.16</v>
      </c>
      <c r="J93" s="31">
        <f t="shared" si="467"/>
        <v>751.62666666666678</v>
      </c>
      <c r="K93" s="31">
        <f t="shared" si="467"/>
        <v>949.75999999999988</v>
      </c>
      <c r="L93" s="31">
        <f t="shared" si="467"/>
        <v>949.75999999999988</v>
      </c>
      <c r="M93" s="31">
        <f t="shared" si="467"/>
        <v>949.75999999999988</v>
      </c>
      <c r="N93" s="31">
        <f t="shared" si="467"/>
        <v>949.75999999999988</v>
      </c>
      <c r="O93" s="31">
        <f t="shared" si="467"/>
        <v>949.75999999999988</v>
      </c>
      <c r="P93" s="31">
        <f t="shared" si="467"/>
        <v>949.75999999999988</v>
      </c>
      <c r="Q93" s="31">
        <f t="shared" si="467"/>
        <v>949.75999999999988</v>
      </c>
      <c r="R93" s="31">
        <f t="shared" si="467"/>
        <v>949.75999999999988</v>
      </c>
      <c r="S93" s="31">
        <f t="shared" si="467"/>
        <v>949.75999999999988</v>
      </c>
      <c r="T93" s="31">
        <f t="shared" si="467"/>
        <v>949.75999999999988</v>
      </c>
      <c r="U93" s="31">
        <f t="shared" si="467"/>
        <v>949.75999999999988</v>
      </c>
      <c r="V93" s="31">
        <f t="shared" si="467"/>
        <v>949.75999999999988</v>
      </c>
      <c r="W93" s="31">
        <f t="shared" si="467"/>
        <v>949.75999999999988</v>
      </c>
      <c r="X93" s="31">
        <f t="shared" si="467"/>
        <v>949.75999999999988</v>
      </c>
      <c r="Y93" s="31">
        <f t="shared" si="467"/>
        <v>949.75999999999988</v>
      </c>
      <c r="Z93" s="31">
        <f t="shared" si="467"/>
        <v>949.75999999999988</v>
      </c>
      <c r="AA93" s="31">
        <f t="shared" si="467"/>
        <v>949.75999999999988</v>
      </c>
      <c r="AB93" s="31">
        <f t="shared" si="467"/>
        <v>949.75999999999988</v>
      </c>
      <c r="AC93" s="31">
        <f t="shared" si="467"/>
        <v>949.75999999999988</v>
      </c>
      <c r="AD93" s="31">
        <f t="shared" si="467"/>
        <v>949.75999999999988</v>
      </c>
      <c r="AE93" s="31">
        <f t="shared" si="467"/>
        <v>949.75999999999988</v>
      </c>
      <c r="AF93" s="31">
        <f t="shared" si="467"/>
        <v>949.75999999999988</v>
      </c>
      <c r="AG93" s="31">
        <f t="shared" si="467"/>
        <v>949.75999999999988</v>
      </c>
      <c r="AH93" s="31">
        <f t="shared" si="467"/>
        <v>949.75999999999988</v>
      </c>
      <c r="AI93" s="31">
        <f t="shared" si="467"/>
        <v>949.75999999999988</v>
      </c>
      <c r="AJ93" s="31">
        <f t="shared" si="467"/>
        <v>949.75999999999988</v>
      </c>
      <c r="AK93" s="31">
        <f t="shared" si="467"/>
        <v>949.75999999999988</v>
      </c>
      <c r="AL93" s="31">
        <f t="shared" si="467"/>
        <v>949.75999999999988</v>
      </c>
      <c r="AM93" s="31">
        <f t="shared" si="467"/>
        <v>949.75999999999988</v>
      </c>
      <c r="AN93" s="31">
        <f t="shared" si="467"/>
        <v>949.75999999999988</v>
      </c>
    </row>
    <row r="94" spans="3:40" outlineLevel="1" x14ac:dyDescent="0.15">
      <c r="C94" s="72" t="s">
        <v>54</v>
      </c>
      <c r="D94" s="18">
        <f>$D$17</f>
        <v>0.4</v>
      </c>
      <c r="E94" s="15">
        <f t="shared" ref="E94:AN94" si="468">E29+E37+E54+E60+E66+E72+E78</f>
        <v>999.29333333333329</v>
      </c>
      <c r="F94" s="15">
        <f t="shared" si="468"/>
        <v>949.76</v>
      </c>
      <c r="G94" s="15">
        <f t="shared" si="468"/>
        <v>900.22666666666657</v>
      </c>
      <c r="H94" s="15">
        <f t="shared" si="468"/>
        <v>850.69333333333327</v>
      </c>
      <c r="I94" s="15">
        <f t="shared" si="468"/>
        <v>801.16</v>
      </c>
      <c r="J94" s="15">
        <f t="shared" si="468"/>
        <v>751.62666666666678</v>
      </c>
      <c r="K94" s="15">
        <f t="shared" si="468"/>
        <v>949.75999999999988</v>
      </c>
      <c r="L94" s="15">
        <f t="shared" si="468"/>
        <v>949.75999999999988</v>
      </c>
      <c r="M94" s="15">
        <f t="shared" si="468"/>
        <v>949.75999999999988</v>
      </c>
      <c r="N94" s="15">
        <f t="shared" si="468"/>
        <v>949.75999999999988</v>
      </c>
      <c r="O94" s="15">
        <f t="shared" si="468"/>
        <v>949.75999999999988</v>
      </c>
      <c r="P94" s="15">
        <f t="shared" si="468"/>
        <v>949.75999999999988</v>
      </c>
      <c r="Q94" s="15">
        <f t="shared" si="468"/>
        <v>949.75999999999988</v>
      </c>
      <c r="R94" s="15">
        <f t="shared" si="468"/>
        <v>949.75999999999988</v>
      </c>
      <c r="S94" s="15">
        <f t="shared" si="468"/>
        <v>949.75999999999988</v>
      </c>
      <c r="T94" s="15">
        <f t="shared" si="468"/>
        <v>949.75999999999988</v>
      </c>
      <c r="U94" s="15">
        <f t="shared" si="468"/>
        <v>949.75999999999988</v>
      </c>
      <c r="V94" s="15">
        <f t="shared" si="468"/>
        <v>949.75999999999988</v>
      </c>
      <c r="W94" s="15">
        <f t="shared" si="468"/>
        <v>949.75999999999988</v>
      </c>
      <c r="X94" s="15">
        <f t="shared" si="468"/>
        <v>949.75999999999988</v>
      </c>
      <c r="Y94" s="15">
        <f t="shared" si="468"/>
        <v>949.75999999999988</v>
      </c>
      <c r="Z94" s="15">
        <f t="shared" si="468"/>
        <v>949.75999999999988</v>
      </c>
      <c r="AA94" s="15">
        <f t="shared" si="468"/>
        <v>949.75999999999988</v>
      </c>
      <c r="AB94" s="15">
        <f t="shared" si="468"/>
        <v>949.75999999999988</v>
      </c>
      <c r="AC94" s="15">
        <f t="shared" si="468"/>
        <v>949.75999999999988</v>
      </c>
      <c r="AD94" s="15">
        <f t="shared" si="468"/>
        <v>949.75999999999988</v>
      </c>
      <c r="AE94" s="15">
        <f t="shared" si="468"/>
        <v>949.75999999999988</v>
      </c>
      <c r="AF94" s="15">
        <f t="shared" si="468"/>
        <v>949.75999999999988</v>
      </c>
      <c r="AG94" s="15">
        <f t="shared" si="468"/>
        <v>949.75999999999988</v>
      </c>
      <c r="AH94" s="15">
        <f t="shared" si="468"/>
        <v>949.75999999999988</v>
      </c>
      <c r="AI94" s="15">
        <f t="shared" si="468"/>
        <v>949.75999999999988</v>
      </c>
      <c r="AJ94" s="15">
        <f t="shared" si="468"/>
        <v>949.75999999999988</v>
      </c>
      <c r="AK94" s="15">
        <f t="shared" si="468"/>
        <v>949.75999999999988</v>
      </c>
      <c r="AL94" s="15">
        <f t="shared" si="468"/>
        <v>949.75999999999988</v>
      </c>
      <c r="AM94" s="15">
        <f t="shared" si="468"/>
        <v>949.75999999999988</v>
      </c>
      <c r="AN94" s="15">
        <f t="shared" si="468"/>
        <v>949.75999999999988</v>
      </c>
    </row>
    <row r="95" spans="3:40" x14ac:dyDescent="0.15">
      <c r="C95" s="142" t="s">
        <v>53</v>
      </c>
      <c r="D95" s="142"/>
      <c r="E95" s="32">
        <f>E91</f>
        <v>1780</v>
      </c>
      <c r="F95" s="32">
        <f t="shared" ref="F95:AB95" si="469">F91</f>
        <v>1656.1666666666667</v>
      </c>
      <c r="G95" s="32">
        <f t="shared" si="469"/>
        <v>1532.3333333333333</v>
      </c>
      <c r="H95" s="32">
        <f t="shared" si="469"/>
        <v>1408.5</v>
      </c>
      <c r="I95" s="32">
        <f t="shared" si="469"/>
        <v>1284.6666666666667</v>
      </c>
      <c r="J95" s="32">
        <f t="shared" si="469"/>
        <v>1160.8333333333335</v>
      </c>
      <c r="K95" s="32">
        <f t="shared" si="469"/>
        <v>1037</v>
      </c>
      <c r="L95" s="32">
        <f t="shared" si="469"/>
        <v>1037</v>
      </c>
      <c r="M95" s="32">
        <f t="shared" si="469"/>
        <v>1037</v>
      </c>
      <c r="N95" s="32">
        <f t="shared" si="469"/>
        <v>1037</v>
      </c>
      <c r="O95" s="32">
        <f t="shared" si="469"/>
        <v>1037</v>
      </c>
      <c r="P95" s="32">
        <f t="shared" si="469"/>
        <v>1037</v>
      </c>
      <c r="Q95" s="32">
        <f t="shared" si="469"/>
        <v>1037</v>
      </c>
      <c r="R95" s="32">
        <f t="shared" si="469"/>
        <v>1037</v>
      </c>
      <c r="S95" s="32">
        <f t="shared" si="469"/>
        <v>1037</v>
      </c>
      <c r="T95" s="32">
        <f t="shared" si="469"/>
        <v>1037</v>
      </c>
      <c r="U95" s="32">
        <f t="shared" si="469"/>
        <v>1037</v>
      </c>
      <c r="V95" s="32">
        <f t="shared" si="469"/>
        <v>1037</v>
      </c>
      <c r="W95" s="32">
        <f t="shared" si="469"/>
        <v>1037</v>
      </c>
      <c r="X95" s="32">
        <f t="shared" si="469"/>
        <v>1037</v>
      </c>
      <c r="Y95" s="32">
        <f t="shared" si="469"/>
        <v>1037</v>
      </c>
      <c r="Z95" s="32">
        <f t="shared" si="469"/>
        <v>1037</v>
      </c>
      <c r="AA95" s="32">
        <f t="shared" si="469"/>
        <v>1037</v>
      </c>
      <c r="AB95" s="32">
        <f t="shared" si="469"/>
        <v>1037</v>
      </c>
      <c r="AC95" s="32">
        <f t="shared" ref="AC95:AN95" si="470">AC91</f>
        <v>1037</v>
      </c>
      <c r="AD95" s="32">
        <f t="shared" si="470"/>
        <v>1037</v>
      </c>
      <c r="AE95" s="32">
        <f t="shared" si="470"/>
        <v>1037</v>
      </c>
      <c r="AF95" s="32">
        <f t="shared" si="470"/>
        <v>1037</v>
      </c>
      <c r="AG95" s="32">
        <f t="shared" si="470"/>
        <v>1037</v>
      </c>
      <c r="AH95" s="32">
        <f t="shared" si="470"/>
        <v>1037</v>
      </c>
      <c r="AI95" s="32">
        <f t="shared" si="470"/>
        <v>1037</v>
      </c>
      <c r="AJ95" s="32">
        <f t="shared" si="470"/>
        <v>1037</v>
      </c>
      <c r="AK95" s="32">
        <f t="shared" si="470"/>
        <v>1037</v>
      </c>
      <c r="AL95" s="32">
        <f t="shared" si="470"/>
        <v>1037</v>
      </c>
      <c r="AM95" s="32">
        <f t="shared" si="470"/>
        <v>1037</v>
      </c>
      <c r="AN95" s="32">
        <f t="shared" si="470"/>
        <v>1037</v>
      </c>
    </row>
    <row r="96" spans="3:40" ht="16.5" customHeight="1" x14ac:dyDescent="0.15">
      <c r="C96" s="70" t="s">
        <v>29</v>
      </c>
      <c r="D96" s="80" t="s">
        <v>90</v>
      </c>
      <c r="E96" s="7">
        <v>44013</v>
      </c>
      <c r="F96" s="7">
        <f>E96+31</f>
        <v>44044</v>
      </c>
      <c r="G96" s="7">
        <f t="shared" ref="G96" si="471">F96+31</f>
        <v>44075</v>
      </c>
      <c r="H96" s="7">
        <f t="shared" ref="H96" si="472">G96+31</f>
        <v>44106</v>
      </c>
      <c r="I96" s="7">
        <f t="shared" ref="I96" si="473">H96+31</f>
        <v>44137</v>
      </c>
      <c r="J96" s="7">
        <f t="shared" ref="J96" si="474">I96+31</f>
        <v>44168</v>
      </c>
      <c r="K96" s="7">
        <f t="shared" ref="K96" si="475">J96+31</f>
        <v>44199</v>
      </c>
      <c r="L96" s="7">
        <f t="shared" ref="L96" si="476">K96+31</f>
        <v>44230</v>
      </c>
      <c r="M96" s="7">
        <f t="shared" ref="M96" si="477">L96+31</f>
        <v>44261</v>
      </c>
      <c r="N96" s="7">
        <f t="shared" ref="N96" si="478">M96+31</f>
        <v>44292</v>
      </c>
      <c r="O96" s="7">
        <f t="shared" ref="O96" si="479">N96+31</f>
        <v>44323</v>
      </c>
      <c r="P96" s="7">
        <f t="shared" ref="P96" si="480">O96+31</f>
        <v>44354</v>
      </c>
      <c r="Q96" s="7">
        <f t="shared" ref="Q96" si="481">P96+31</f>
        <v>44385</v>
      </c>
      <c r="R96" s="7">
        <f t="shared" ref="R96" si="482">Q96+31</f>
        <v>44416</v>
      </c>
      <c r="S96" s="7">
        <f t="shared" ref="S96" si="483">R96+31</f>
        <v>44447</v>
      </c>
      <c r="T96" s="7">
        <f t="shared" ref="T96" si="484">S96+31</f>
        <v>44478</v>
      </c>
      <c r="U96" s="7">
        <f t="shared" ref="U96" si="485">T96+31</f>
        <v>44509</v>
      </c>
      <c r="V96" s="7">
        <f t="shared" ref="V96" si="486">U96+31</f>
        <v>44540</v>
      </c>
      <c r="W96" s="7">
        <f t="shared" ref="W96" si="487">V96+31</f>
        <v>44571</v>
      </c>
      <c r="X96" s="7">
        <f t="shared" ref="X96" si="488">W96+31</f>
        <v>44602</v>
      </c>
      <c r="Y96" s="7">
        <f t="shared" ref="Y96" si="489">X96+31</f>
        <v>44633</v>
      </c>
      <c r="Z96" s="7">
        <f t="shared" ref="Z96" si="490">Y96+31</f>
        <v>44664</v>
      </c>
      <c r="AA96" s="7">
        <f t="shared" ref="AA96" si="491">Z96+31</f>
        <v>44695</v>
      </c>
      <c r="AB96" s="7">
        <f t="shared" ref="AB96" si="492">AA96+31</f>
        <v>44726</v>
      </c>
      <c r="AC96" s="7">
        <f t="shared" ref="AC96" si="493">AB96+31</f>
        <v>44757</v>
      </c>
      <c r="AD96" s="7">
        <f t="shared" ref="AD96" si="494">AC96+31</f>
        <v>44788</v>
      </c>
      <c r="AE96" s="7">
        <f t="shared" ref="AE96" si="495">AD96+31</f>
        <v>44819</v>
      </c>
      <c r="AF96" s="7">
        <f t="shared" ref="AF96" si="496">AE96+31</f>
        <v>44850</v>
      </c>
      <c r="AG96" s="7">
        <f t="shared" ref="AG96" si="497">AF96+31</f>
        <v>44881</v>
      </c>
      <c r="AH96" s="7">
        <f t="shared" ref="AH96" si="498">AG96+31</f>
        <v>44912</v>
      </c>
      <c r="AI96" s="7">
        <f t="shared" ref="AI96" si="499">AH96+31</f>
        <v>44943</v>
      </c>
      <c r="AJ96" s="7">
        <f t="shared" ref="AJ96" si="500">AI96+31</f>
        <v>44974</v>
      </c>
      <c r="AK96" s="7">
        <f t="shared" ref="AK96" si="501">AJ96+31</f>
        <v>45005</v>
      </c>
      <c r="AL96" s="7">
        <f t="shared" ref="AL96" si="502">AK96+31</f>
        <v>45036</v>
      </c>
      <c r="AM96" s="7">
        <f t="shared" ref="AM96" si="503">AL96+31</f>
        <v>45067</v>
      </c>
      <c r="AN96" s="7">
        <f t="shared" ref="AN96" si="504">AM96+31</f>
        <v>45098</v>
      </c>
    </row>
    <row r="97" spans="3:40" ht="16" x14ac:dyDescent="0.15">
      <c r="C97" s="81" t="s">
        <v>80</v>
      </c>
      <c r="D97" s="33">
        <f>D98</f>
        <v>-8113.56</v>
      </c>
      <c r="E97" s="34">
        <f>SUM(E98)</f>
        <v>-287.29333333333329</v>
      </c>
      <c r="F97" s="34">
        <f t="shared" ref="F97:AC97" si="505">SUM(F98)</f>
        <v>-237.76</v>
      </c>
      <c r="G97" s="34">
        <f t="shared" si="505"/>
        <v>-188.22666666666657</v>
      </c>
      <c r="H97" s="34">
        <f t="shared" si="505"/>
        <v>-138.69333333333327</v>
      </c>
      <c r="I97" s="34">
        <f t="shared" si="505"/>
        <v>-89.159999999999968</v>
      </c>
      <c r="J97" s="34">
        <f t="shared" si="505"/>
        <v>-39.626666666666779</v>
      </c>
      <c r="K97" s="34">
        <f t="shared" si="505"/>
        <v>-237.75999999999988</v>
      </c>
      <c r="L97" s="34">
        <f t="shared" si="505"/>
        <v>-237.75999999999988</v>
      </c>
      <c r="M97" s="34">
        <f t="shared" si="505"/>
        <v>-237.75999999999988</v>
      </c>
      <c r="N97" s="34">
        <f t="shared" si="505"/>
        <v>-237.75999999999988</v>
      </c>
      <c r="O97" s="34">
        <f t="shared" si="505"/>
        <v>-237.75999999999988</v>
      </c>
      <c r="P97" s="34">
        <f t="shared" si="505"/>
        <v>-237.75999999999988</v>
      </c>
      <c r="Q97" s="34">
        <f t="shared" si="505"/>
        <v>-237.75999999999988</v>
      </c>
      <c r="R97" s="34">
        <f t="shared" si="505"/>
        <v>-237.75999999999988</v>
      </c>
      <c r="S97" s="34">
        <f t="shared" si="505"/>
        <v>-237.75999999999988</v>
      </c>
      <c r="T97" s="34">
        <f t="shared" si="505"/>
        <v>-237.75999999999988</v>
      </c>
      <c r="U97" s="34">
        <f t="shared" si="505"/>
        <v>-237.75999999999988</v>
      </c>
      <c r="V97" s="34">
        <f t="shared" si="505"/>
        <v>-237.75999999999988</v>
      </c>
      <c r="W97" s="34">
        <f t="shared" si="505"/>
        <v>-237.75999999999988</v>
      </c>
      <c r="X97" s="34">
        <f t="shared" si="505"/>
        <v>-237.75999999999988</v>
      </c>
      <c r="Y97" s="34">
        <f t="shared" si="505"/>
        <v>-237.75999999999988</v>
      </c>
      <c r="Z97" s="34">
        <f t="shared" si="505"/>
        <v>-237.75999999999988</v>
      </c>
      <c r="AA97" s="34">
        <f t="shared" si="505"/>
        <v>-237.75999999999988</v>
      </c>
      <c r="AB97" s="34">
        <f t="shared" si="505"/>
        <v>-237.75999999999988</v>
      </c>
      <c r="AC97" s="34">
        <f t="shared" si="505"/>
        <v>-237.75999999999988</v>
      </c>
      <c r="AD97" s="34">
        <f t="shared" ref="AD97:AN97" si="506">SUM(AD98)</f>
        <v>-237.75999999999988</v>
      </c>
      <c r="AE97" s="34">
        <f t="shared" si="506"/>
        <v>-237.75999999999988</v>
      </c>
      <c r="AF97" s="34">
        <f t="shared" si="506"/>
        <v>-237.75999999999988</v>
      </c>
      <c r="AG97" s="34">
        <f t="shared" si="506"/>
        <v>-237.75999999999988</v>
      </c>
      <c r="AH97" s="34">
        <f t="shared" si="506"/>
        <v>-237.75999999999988</v>
      </c>
      <c r="AI97" s="34">
        <f t="shared" si="506"/>
        <v>-237.75999999999988</v>
      </c>
      <c r="AJ97" s="34">
        <f t="shared" si="506"/>
        <v>-237.75999999999988</v>
      </c>
      <c r="AK97" s="34">
        <f t="shared" si="506"/>
        <v>-237.75999999999988</v>
      </c>
      <c r="AL97" s="34">
        <f t="shared" si="506"/>
        <v>-237.75999999999988</v>
      </c>
      <c r="AM97" s="34">
        <f t="shared" si="506"/>
        <v>-237.75999999999988</v>
      </c>
      <c r="AN97" s="34">
        <f t="shared" si="506"/>
        <v>-237.75999999999988</v>
      </c>
    </row>
    <row r="98" spans="3:40" outlineLevel="1" x14ac:dyDescent="0.15">
      <c r="C98" s="72" t="s">
        <v>78</v>
      </c>
      <c r="D98" s="15">
        <f>SUM(E98:AN98)</f>
        <v>-8113.56</v>
      </c>
      <c r="E98" s="15">
        <f>E85-E94</f>
        <v>-287.29333333333329</v>
      </c>
      <c r="F98" s="15">
        <f t="shared" ref="F98:AB98" si="507">F85-F94</f>
        <v>-237.76</v>
      </c>
      <c r="G98" s="15">
        <f t="shared" si="507"/>
        <v>-188.22666666666657</v>
      </c>
      <c r="H98" s="15">
        <f t="shared" si="507"/>
        <v>-138.69333333333327</v>
      </c>
      <c r="I98" s="15">
        <f t="shared" si="507"/>
        <v>-89.159999999999968</v>
      </c>
      <c r="J98" s="15">
        <f t="shared" si="507"/>
        <v>-39.626666666666779</v>
      </c>
      <c r="K98" s="15">
        <f t="shared" si="507"/>
        <v>-237.75999999999988</v>
      </c>
      <c r="L98" s="15">
        <f t="shared" si="507"/>
        <v>-237.75999999999988</v>
      </c>
      <c r="M98" s="15">
        <f t="shared" si="507"/>
        <v>-237.75999999999988</v>
      </c>
      <c r="N98" s="15">
        <f t="shared" si="507"/>
        <v>-237.75999999999988</v>
      </c>
      <c r="O98" s="15">
        <f t="shared" si="507"/>
        <v>-237.75999999999988</v>
      </c>
      <c r="P98" s="15">
        <f t="shared" si="507"/>
        <v>-237.75999999999988</v>
      </c>
      <c r="Q98" s="15">
        <f t="shared" si="507"/>
        <v>-237.75999999999988</v>
      </c>
      <c r="R98" s="15">
        <f t="shared" si="507"/>
        <v>-237.75999999999988</v>
      </c>
      <c r="S98" s="15">
        <f t="shared" si="507"/>
        <v>-237.75999999999988</v>
      </c>
      <c r="T98" s="15">
        <f t="shared" si="507"/>
        <v>-237.75999999999988</v>
      </c>
      <c r="U98" s="15">
        <f t="shared" si="507"/>
        <v>-237.75999999999988</v>
      </c>
      <c r="V98" s="15">
        <f t="shared" si="507"/>
        <v>-237.75999999999988</v>
      </c>
      <c r="W98" s="15">
        <f t="shared" si="507"/>
        <v>-237.75999999999988</v>
      </c>
      <c r="X98" s="15">
        <f t="shared" si="507"/>
        <v>-237.75999999999988</v>
      </c>
      <c r="Y98" s="15">
        <f t="shared" si="507"/>
        <v>-237.75999999999988</v>
      </c>
      <c r="Z98" s="15">
        <f t="shared" si="507"/>
        <v>-237.75999999999988</v>
      </c>
      <c r="AA98" s="15">
        <f t="shared" si="507"/>
        <v>-237.75999999999988</v>
      </c>
      <c r="AB98" s="15">
        <f t="shared" si="507"/>
        <v>-237.75999999999988</v>
      </c>
      <c r="AC98" s="15">
        <f t="shared" ref="AC98:AN98" si="508">AC85-AC94</f>
        <v>-237.75999999999988</v>
      </c>
      <c r="AD98" s="15">
        <f t="shared" si="508"/>
        <v>-237.75999999999988</v>
      </c>
      <c r="AE98" s="15">
        <f t="shared" si="508"/>
        <v>-237.75999999999988</v>
      </c>
      <c r="AF98" s="15">
        <f t="shared" si="508"/>
        <v>-237.75999999999988</v>
      </c>
      <c r="AG98" s="15">
        <f t="shared" si="508"/>
        <v>-237.75999999999988</v>
      </c>
      <c r="AH98" s="15">
        <f t="shared" si="508"/>
        <v>-237.75999999999988</v>
      </c>
      <c r="AI98" s="15">
        <f t="shared" si="508"/>
        <v>-237.75999999999988</v>
      </c>
      <c r="AJ98" s="15">
        <f t="shared" si="508"/>
        <v>-237.75999999999988</v>
      </c>
      <c r="AK98" s="15">
        <f t="shared" si="508"/>
        <v>-237.75999999999988</v>
      </c>
      <c r="AL98" s="15">
        <f t="shared" si="508"/>
        <v>-237.75999999999988</v>
      </c>
      <c r="AM98" s="15">
        <f t="shared" si="508"/>
        <v>-237.75999999999988</v>
      </c>
      <c r="AN98" s="15">
        <f t="shared" si="508"/>
        <v>-237.75999999999988</v>
      </c>
    </row>
    <row r="99" spans="3:40" x14ac:dyDescent="0.15">
      <c r="C99" s="81" t="s">
        <v>81</v>
      </c>
      <c r="D99" s="35">
        <f>D100</f>
        <v>0.23844652236365643</v>
      </c>
      <c r="E99" s="36">
        <f>E100</f>
        <v>0.28749649752491757</v>
      </c>
      <c r="F99" s="36">
        <f t="shared" ref="F99:AB99" si="509">F100</f>
        <v>0.2503369272237197</v>
      </c>
      <c r="G99" s="36">
        <f t="shared" si="509"/>
        <v>0.20908808152020963</v>
      </c>
      <c r="H99" s="36">
        <f t="shared" si="509"/>
        <v>0.16303564151593986</v>
      </c>
      <c r="I99" s="36">
        <f t="shared" si="509"/>
        <v>0.11128863148434764</v>
      </c>
      <c r="J99" s="36">
        <f t="shared" si="509"/>
        <v>5.2721209110906275E-2</v>
      </c>
      <c r="K99" s="36">
        <f t="shared" si="509"/>
        <v>0.25033692722371959</v>
      </c>
      <c r="L99" s="36">
        <f t="shared" si="509"/>
        <v>0.25033692722371959</v>
      </c>
      <c r="M99" s="36">
        <f t="shared" si="509"/>
        <v>0.25033692722371959</v>
      </c>
      <c r="N99" s="36">
        <f t="shared" si="509"/>
        <v>0.25033692722371959</v>
      </c>
      <c r="O99" s="36">
        <f t="shared" si="509"/>
        <v>0.25033692722371959</v>
      </c>
      <c r="P99" s="36">
        <f t="shared" si="509"/>
        <v>0.25033692722371959</v>
      </c>
      <c r="Q99" s="36">
        <f t="shared" si="509"/>
        <v>0.25033692722371959</v>
      </c>
      <c r="R99" s="36">
        <f t="shared" si="509"/>
        <v>0.25033692722371959</v>
      </c>
      <c r="S99" s="36">
        <f t="shared" si="509"/>
        <v>0.25033692722371959</v>
      </c>
      <c r="T99" s="36">
        <f t="shared" si="509"/>
        <v>0.25033692722371959</v>
      </c>
      <c r="U99" s="36">
        <f t="shared" si="509"/>
        <v>0.25033692722371959</v>
      </c>
      <c r="V99" s="36">
        <f t="shared" si="509"/>
        <v>0.25033692722371959</v>
      </c>
      <c r="W99" s="36">
        <f t="shared" si="509"/>
        <v>0.25033692722371959</v>
      </c>
      <c r="X99" s="36">
        <f t="shared" si="509"/>
        <v>0.25033692722371959</v>
      </c>
      <c r="Y99" s="36">
        <f t="shared" si="509"/>
        <v>0.25033692722371959</v>
      </c>
      <c r="Z99" s="36">
        <f t="shared" si="509"/>
        <v>0.25033692722371959</v>
      </c>
      <c r="AA99" s="36">
        <f t="shared" si="509"/>
        <v>0.25033692722371959</v>
      </c>
      <c r="AB99" s="36">
        <f t="shared" si="509"/>
        <v>0.25033692722371959</v>
      </c>
      <c r="AC99" s="36">
        <f t="shared" ref="AC99" si="510">AC100</f>
        <v>0.25033692722371959</v>
      </c>
      <c r="AD99" s="36">
        <f t="shared" ref="AD99" si="511">AD100</f>
        <v>0.25033692722371959</v>
      </c>
      <c r="AE99" s="36">
        <f t="shared" ref="AE99" si="512">AE100</f>
        <v>0.25033692722371959</v>
      </c>
      <c r="AF99" s="36">
        <f t="shared" ref="AF99" si="513">AF100</f>
        <v>0.25033692722371959</v>
      </c>
      <c r="AG99" s="36">
        <f t="shared" ref="AG99" si="514">AG100</f>
        <v>0.25033692722371959</v>
      </c>
      <c r="AH99" s="36">
        <f t="shared" ref="AH99" si="515">AH100</f>
        <v>0.25033692722371959</v>
      </c>
      <c r="AI99" s="36">
        <f t="shared" ref="AI99" si="516">AI100</f>
        <v>0.25033692722371959</v>
      </c>
      <c r="AJ99" s="36">
        <f t="shared" ref="AJ99" si="517">AJ100</f>
        <v>0.25033692722371959</v>
      </c>
      <c r="AK99" s="36">
        <f t="shared" ref="AK99" si="518">AK100</f>
        <v>0.25033692722371959</v>
      </c>
      <c r="AL99" s="36">
        <f t="shared" ref="AL99" si="519">AL100</f>
        <v>0.25033692722371959</v>
      </c>
      <c r="AM99" s="36">
        <f t="shared" ref="AM99" si="520">AM100</f>
        <v>0.25033692722371959</v>
      </c>
      <c r="AN99" s="36">
        <f t="shared" ref="AN99" si="521">AN100</f>
        <v>0.25033692722371959</v>
      </c>
    </row>
    <row r="100" spans="3:40" outlineLevel="1" x14ac:dyDescent="0.15">
      <c r="C100" s="72" t="s">
        <v>79</v>
      </c>
      <c r="D100" s="37">
        <f>AVERAGE(E100:AN100)</f>
        <v>0.23844652236365643</v>
      </c>
      <c r="E100" s="38">
        <f t="shared" ref="E100:AB100" si="522">1-(E85/E93)</f>
        <v>0.28749649752491757</v>
      </c>
      <c r="F100" s="38">
        <f t="shared" si="522"/>
        <v>0.2503369272237197</v>
      </c>
      <c r="G100" s="38">
        <f t="shared" si="522"/>
        <v>0.20908808152020963</v>
      </c>
      <c r="H100" s="38">
        <f t="shared" si="522"/>
        <v>0.16303564151593986</v>
      </c>
      <c r="I100" s="38">
        <f t="shared" si="522"/>
        <v>0.11128863148434764</v>
      </c>
      <c r="J100" s="38">
        <f t="shared" si="522"/>
        <v>5.2721209110906275E-2</v>
      </c>
      <c r="K100" s="38">
        <f t="shared" si="522"/>
        <v>0.25033692722371959</v>
      </c>
      <c r="L100" s="38">
        <f t="shared" si="522"/>
        <v>0.25033692722371959</v>
      </c>
      <c r="M100" s="38">
        <f t="shared" si="522"/>
        <v>0.25033692722371959</v>
      </c>
      <c r="N100" s="38">
        <f t="shared" si="522"/>
        <v>0.25033692722371959</v>
      </c>
      <c r="O100" s="38">
        <f t="shared" si="522"/>
        <v>0.25033692722371959</v>
      </c>
      <c r="P100" s="38">
        <f t="shared" si="522"/>
        <v>0.25033692722371959</v>
      </c>
      <c r="Q100" s="38">
        <f t="shared" si="522"/>
        <v>0.25033692722371959</v>
      </c>
      <c r="R100" s="38">
        <f t="shared" si="522"/>
        <v>0.25033692722371959</v>
      </c>
      <c r="S100" s="38">
        <f t="shared" si="522"/>
        <v>0.25033692722371959</v>
      </c>
      <c r="T100" s="38">
        <f t="shared" si="522"/>
        <v>0.25033692722371959</v>
      </c>
      <c r="U100" s="38">
        <f t="shared" si="522"/>
        <v>0.25033692722371959</v>
      </c>
      <c r="V100" s="38">
        <f t="shared" si="522"/>
        <v>0.25033692722371959</v>
      </c>
      <c r="W100" s="38">
        <f t="shared" si="522"/>
        <v>0.25033692722371959</v>
      </c>
      <c r="X100" s="38">
        <f t="shared" si="522"/>
        <v>0.25033692722371959</v>
      </c>
      <c r="Y100" s="38">
        <f t="shared" si="522"/>
        <v>0.25033692722371959</v>
      </c>
      <c r="Z100" s="38">
        <f t="shared" si="522"/>
        <v>0.25033692722371959</v>
      </c>
      <c r="AA100" s="38">
        <f t="shared" si="522"/>
        <v>0.25033692722371959</v>
      </c>
      <c r="AB100" s="38">
        <f t="shared" si="522"/>
        <v>0.25033692722371959</v>
      </c>
      <c r="AC100" s="38">
        <f t="shared" ref="AC100:AN100" si="523">1-(AC85/AC93)</f>
        <v>0.25033692722371959</v>
      </c>
      <c r="AD100" s="38">
        <f t="shared" si="523"/>
        <v>0.25033692722371959</v>
      </c>
      <c r="AE100" s="38">
        <f t="shared" si="523"/>
        <v>0.25033692722371959</v>
      </c>
      <c r="AF100" s="38">
        <f t="shared" si="523"/>
        <v>0.25033692722371959</v>
      </c>
      <c r="AG100" s="38">
        <f t="shared" si="523"/>
        <v>0.25033692722371959</v>
      </c>
      <c r="AH100" s="38">
        <f t="shared" si="523"/>
        <v>0.25033692722371959</v>
      </c>
      <c r="AI100" s="38">
        <f t="shared" si="523"/>
        <v>0.25033692722371959</v>
      </c>
      <c r="AJ100" s="38">
        <f t="shared" si="523"/>
        <v>0.25033692722371959</v>
      </c>
      <c r="AK100" s="38">
        <f t="shared" si="523"/>
        <v>0.25033692722371959</v>
      </c>
      <c r="AL100" s="38">
        <f t="shared" si="523"/>
        <v>0.25033692722371959</v>
      </c>
      <c r="AM100" s="38">
        <f t="shared" si="523"/>
        <v>0.25033692722371959</v>
      </c>
      <c r="AN100" s="38">
        <f t="shared" si="523"/>
        <v>0.25033692722371959</v>
      </c>
    </row>
    <row r="102" spans="3:40" ht="15" thickBot="1" x14ac:dyDescent="0.2"/>
    <row r="103" spans="3:40" ht="15" thickBot="1" x14ac:dyDescent="0.2">
      <c r="C103" s="136" t="s">
        <v>91</v>
      </c>
      <c r="D103" s="137"/>
      <c r="E103" s="138"/>
    </row>
    <row r="104" spans="3:40" ht="15" thickBot="1" x14ac:dyDescent="0.2">
      <c r="C104" s="82" t="s">
        <v>120</v>
      </c>
      <c r="D104" s="39">
        <f>$D$8-$D$12</f>
        <v>1037</v>
      </c>
      <c r="E104" s="39" t="s">
        <v>121</v>
      </c>
    </row>
    <row r="105" spans="3:40" x14ac:dyDescent="0.15">
      <c r="C105" s="83" t="s">
        <v>123</v>
      </c>
      <c r="D105" s="40">
        <f>SUM(E52:AB52)</f>
        <v>356.64</v>
      </c>
      <c r="E105" s="84" t="s">
        <v>121</v>
      </c>
    </row>
    <row r="106" spans="3:40" x14ac:dyDescent="0.15">
      <c r="C106" s="85" t="s">
        <v>122</v>
      </c>
      <c r="D106" s="41">
        <f>SUM(E58:AB58)</f>
        <v>7132.7999999999975</v>
      </c>
      <c r="E106" s="86" t="s">
        <v>124</v>
      </c>
    </row>
    <row r="107" spans="3:40" x14ac:dyDescent="0.15">
      <c r="C107" s="85" t="s">
        <v>94</v>
      </c>
      <c r="D107" s="41">
        <f>SUM(E64:AB64)</f>
        <v>48743.507972665117</v>
      </c>
      <c r="E107" s="86" t="s">
        <v>125</v>
      </c>
    </row>
    <row r="108" spans="3:40" x14ac:dyDescent="0.15">
      <c r="C108" s="85" t="s">
        <v>119</v>
      </c>
      <c r="D108" s="41">
        <f>SUM(E70:AB70)</f>
        <v>0</v>
      </c>
      <c r="E108" s="86" t="s">
        <v>125</v>
      </c>
    </row>
    <row r="109" spans="3:40" ht="15" thickBot="1" x14ac:dyDescent="0.2">
      <c r="C109" s="87" t="s">
        <v>95</v>
      </c>
      <c r="D109" s="42">
        <f>$D$158/4</f>
        <v>1057.850745657744</v>
      </c>
      <c r="E109" s="88" t="s">
        <v>126</v>
      </c>
    </row>
    <row r="110" spans="3:40" x14ac:dyDescent="0.15">
      <c r="D110" s="74"/>
    </row>
    <row r="111" spans="3:40" ht="15" thickBot="1" x14ac:dyDescent="0.2"/>
    <row r="112" spans="3:40" ht="15" thickBot="1" x14ac:dyDescent="0.2">
      <c r="C112" s="133" t="s">
        <v>132</v>
      </c>
      <c r="D112" s="134"/>
      <c r="E112" s="134"/>
      <c r="F112" s="135"/>
    </row>
    <row r="113" spans="3:6" ht="25" thickBot="1" x14ac:dyDescent="0.2">
      <c r="C113" s="89" t="s">
        <v>56</v>
      </c>
      <c r="D113" s="90" t="s">
        <v>57</v>
      </c>
      <c r="E113" s="91" t="s">
        <v>133</v>
      </c>
      <c r="F113" s="91" t="s">
        <v>134</v>
      </c>
    </row>
    <row r="114" spans="3:6" x14ac:dyDescent="0.15">
      <c r="C114" s="92" t="s">
        <v>58</v>
      </c>
      <c r="D114" s="92" t="s">
        <v>59</v>
      </c>
      <c r="E114" s="43">
        <v>2.2229000000000001</v>
      </c>
      <c r="F114" s="43">
        <f>E114-(E114*10%)</f>
        <v>2.00061</v>
      </c>
    </row>
    <row r="115" spans="3:6" x14ac:dyDescent="0.15">
      <c r="C115" s="93" t="s">
        <v>60</v>
      </c>
      <c r="D115" s="93" t="s">
        <v>61</v>
      </c>
      <c r="E115" s="44">
        <v>0.91379999999999995</v>
      </c>
      <c r="F115" s="44">
        <f t="shared" ref="F115:F125" si="524">E115-(E115*10%)</f>
        <v>0.82241999999999993</v>
      </c>
    </row>
    <row r="116" spans="3:6" x14ac:dyDescent="0.15">
      <c r="C116" s="93" t="s">
        <v>62</v>
      </c>
      <c r="D116" s="93" t="s">
        <v>63</v>
      </c>
      <c r="E116" s="44">
        <v>0.52600000000000002</v>
      </c>
      <c r="F116" s="44">
        <f t="shared" si="524"/>
        <v>0.47340000000000004</v>
      </c>
    </row>
    <row r="117" spans="3:6" x14ac:dyDescent="0.15">
      <c r="C117" s="93" t="s">
        <v>64</v>
      </c>
      <c r="D117" s="93" t="s">
        <v>65</v>
      </c>
      <c r="E117" s="44">
        <v>0.40479999999999999</v>
      </c>
      <c r="F117" s="44">
        <f t="shared" si="524"/>
        <v>0.36431999999999998</v>
      </c>
    </row>
    <row r="118" spans="3:6" x14ac:dyDescent="0.15">
      <c r="C118" s="94" t="s">
        <v>66</v>
      </c>
      <c r="D118" s="94" t="s">
        <v>67</v>
      </c>
      <c r="E118" s="55">
        <v>0.28349999999999997</v>
      </c>
      <c r="F118" s="55">
        <f t="shared" si="524"/>
        <v>0.25514999999999999</v>
      </c>
    </row>
    <row r="119" spans="3:6" x14ac:dyDescent="0.15">
      <c r="C119" s="94" t="s">
        <v>68</v>
      </c>
      <c r="D119" s="94" t="s">
        <v>69</v>
      </c>
      <c r="E119" s="55">
        <v>0.20899999999999999</v>
      </c>
      <c r="F119" s="55">
        <f t="shared" si="524"/>
        <v>0.18809999999999999</v>
      </c>
    </row>
    <row r="120" spans="3:6" x14ac:dyDescent="0.15">
      <c r="C120" s="94" t="s">
        <v>70</v>
      </c>
      <c r="D120" s="94" t="s">
        <v>71</v>
      </c>
      <c r="E120" s="55">
        <v>0.18659999999999999</v>
      </c>
      <c r="F120" s="55">
        <f t="shared" si="524"/>
        <v>0.16793999999999998</v>
      </c>
    </row>
    <row r="121" spans="3:6" x14ac:dyDescent="0.15">
      <c r="C121" s="94" t="s">
        <v>72</v>
      </c>
      <c r="D121" s="94" t="s">
        <v>73</v>
      </c>
      <c r="E121" s="55">
        <v>0.1502</v>
      </c>
      <c r="F121" s="55">
        <f t="shared" si="524"/>
        <v>0.13517999999999999</v>
      </c>
    </row>
    <row r="122" spans="3:6" x14ac:dyDescent="0.15">
      <c r="C122" s="94" t="s">
        <v>74</v>
      </c>
      <c r="D122" s="94" t="s">
        <v>75</v>
      </c>
      <c r="E122" s="55">
        <v>0.1366</v>
      </c>
      <c r="F122" s="55">
        <f t="shared" si="524"/>
        <v>0.12293999999999999</v>
      </c>
    </row>
    <row r="123" spans="3:6" ht="16.5" customHeight="1" x14ac:dyDescent="0.15">
      <c r="C123" s="94" t="s">
        <v>76</v>
      </c>
      <c r="D123" s="95" t="s">
        <v>77</v>
      </c>
      <c r="E123" s="56">
        <v>0.1246</v>
      </c>
      <c r="F123" s="56">
        <f t="shared" si="524"/>
        <v>0.11214</v>
      </c>
    </row>
    <row r="124" spans="3:6" ht="16.5" customHeight="1" x14ac:dyDescent="0.15">
      <c r="C124" s="95" t="s">
        <v>106</v>
      </c>
      <c r="D124" s="95" t="s">
        <v>107</v>
      </c>
      <c r="E124" s="56">
        <v>0.1171</v>
      </c>
      <c r="F124" s="56">
        <f t="shared" si="524"/>
        <v>0.10539</v>
      </c>
    </row>
    <row r="125" spans="3:6" ht="16.5" customHeight="1" thickBot="1" x14ac:dyDescent="0.2">
      <c r="C125" s="96" t="s">
        <v>130</v>
      </c>
      <c r="D125" s="96" t="s">
        <v>131</v>
      </c>
      <c r="E125" s="57">
        <v>9.7199999999999995E-2</v>
      </c>
      <c r="F125" s="57">
        <f t="shared" si="524"/>
        <v>8.7480000000000002E-2</v>
      </c>
    </row>
    <row r="126" spans="3:6" ht="16.5" customHeight="1" x14ac:dyDescent="0.15">
      <c r="C126" s="97"/>
      <c r="D126" s="98"/>
      <c r="E126" s="99"/>
      <c r="F126" s="99"/>
    </row>
    <row r="127" spans="3:6" ht="15" thickBot="1" x14ac:dyDescent="0.2"/>
    <row r="128" spans="3:6" ht="17" thickBot="1" x14ac:dyDescent="0.2">
      <c r="C128" s="100" t="s">
        <v>82</v>
      </c>
      <c r="D128" s="100" t="s">
        <v>83</v>
      </c>
    </row>
    <row r="129" spans="3:5" ht="15" x14ac:dyDescent="0.2">
      <c r="C129" s="101" t="s">
        <v>84</v>
      </c>
      <c r="D129" s="102">
        <v>1.8</v>
      </c>
    </row>
    <row r="130" spans="3:5" ht="15" x14ac:dyDescent="0.2">
      <c r="C130" s="103" t="s">
        <v>85</v>
      </c>
      <c r="D130" s="104">
        <v>1.6</v>
      </c>
    </row>
    <row r="131" spans="3:5" ht="15" x14ac:dyDescent="0.2">
      <c r="C131" s="103" t="s">
        <v>86</v>
      </c>
      <c r="D131" s="104">
        <v>1.4</v>
      </c>
    </row>
    <row r="132" spans="3:5" ht="15" x14ac:dyDescent="0.2">
      <c r="C132" s="103" t="s">
        <v>87</v>
      </c>
      <c r="D132" s="104">
        <v>1.2</v>
      </c>
    </row>
    <row r="133" spans="3:5" ht="15" x14ac:dyDescent="0.2">
      <c r="C133" s="103" t="s">
        <v>88</v>
      </c>
      <c r="D133" s="104">
        <v>1</v>
      </c>
    </row>
    <row r="134" spans="3:5" ht="15" x14ac:dyDescent="0.2">
      <c r="C134" s="103" t="s">
        <v>89</v>
      </c>
      <c r="D134" s="104">
        <v>0.8</v>
      </c>
    </row>
    <row r="135" spans="3:5" ht="15" x14ac:dyDescent="0.2">
      <c r="C135" s="103" t="s">
        <v>143</v>
      </c>
      <c r="D135" s="104">
        <v>0.6</v>
      </c>
    </row>
    <row r="136" spans="3:5" ht="15" x14ac:dyDescent="0.2">
      <c r="C136" s="103" t="s">
        <v>144</v>
      </c>
      <c r="D136" s="104">
        <v>0.4</v>
      </c>
    </row>
    <row r="137" spans="3:5" ht="15" x14ac:dyDescent="0.2">
      <c r="C137" s="103" t="s">
        <v>102</v>
      </c>
      <c r="D137" s="104">
        <v>0.35</v>
      </c>
    </row>
    <row r="138" spans="3:5" ht="15" x14ac:dyDescent="0.2">
      <c r="C138" s="103" t="s">
        <v>103</v>
      </c>
      <c r="D138" s="104">
        <v>0.3</v>
      </c>
    </row>
    <row r="139" spans="3:5" ht="15" x14ac:dyDescent="0.2">
      <c r="C139" s="103" t="s">
        <v>104</v>
      </c>
      <c r="D139" s="104">
        <v>0.25</v>
      </c>
    </row>
    <row r="140" spans="3:5" ht="16" thickBot="1" x14ac:dyDescent="0.25">
      <c r="C140" s="105" t="s">
        <v>105</v>
      </c>
      <c r="D140" s="106">
        <v>0.15</v>
      </c>
    </row>
    <row r="141" spans="3:5" ht="15" thickBot="1" x14ac:dyDescent="0.2"/>
    <row r="142" spans="3:5" ht="17" thickBot="1" x14ac:dyDescent="0.25">
      <c r="C142" s="139" t="s">
        <v>97</v>
      </c>
      <c r="D142" s="140"/>
      <c r="E142" s="141"/>
    </row>
    <row r="143" spans="3:5" ht="16" x14ac:dyDescent="0.2">
      <c r="C143" s="107" t="s">
        <v>96</v>
      </c>
      <c r="D143" s="45">
        <f>$D$107</f>
        <v>48743.507972665117</v>
      </c>
      <c r="E143" s="108" t="s">
        <v>125</v>
      </c>
    </row>
    <row r="144" spans="3:5" x14ac:dyDescent="0.15">
      <c r="C144" s="109" t="s">
        <v>98</v>
      </c>
      <c r="D144" s="110" t="s">
        <v>127</v>
      </c>
      <c r="E144" s="111" t="s">
        <v>128</v>
      </c>
    </row>
    <row r="145" spans="2:5" x14ac:dyDescent="0.15">
      <c r="C145" s="109" t="s">
        <v>99</v>
      </c>
      <c r="D145" s="110" t="s">
        <v>93</v>
      </c>
      <c r="E145" s="111" t="s">
        <v>142</v>
      </c>
    </row>
    <row r="146" spans="2:5" x14ac:dyDescent="0.15">
      <c r="C146" s="109" t="s">
        <v>100</v>
      </c>
      <c r="D146" s="110" t="s">
        <v>101</v>
      </c>
      <c r="E146" s="111" t="s">
        <v>129</v>
      </c>
    </row>
    <row r="147" spans="2:5" ht="15" thickBot="1" x14ac:dyDescent="0.2">
      <c r="C147" s="112" t="s">
        <v>108</v>
      </c>
      <c r="D147" s="113">
        <v>24.9</v>
      </c>
      <c r="E147" s="114" t="s">
        <v>139</v>
      </c>
    </row>
    <row r="148" spans="2:5" ht="15" thickBot="1" x14ac:dyDescent="0.2"/>
    <row r="149" spans="2:5" x14ac:dyDescent="0.15">
      <c r="C149" s="115" t="s">
        <v>109</v>
      </c>
      <c r="D149" s="46">
        <f>D143*D147</f>
        <v>1213713.3485193613</v>
      </c>
      <c r="E149" s="48" t="s">
        <v>139</v>
      </c>
    </row>
    <row r="150" spans="2:5" x14ac:dyDescent="0.15">
      <c r="C150" s="109" t="s">
        <v>110</v>
      </c>
      <c r="D150" s="116">
        <v>1024</v>
      </c>
      <c r="E150" s="116" t="s">
        <v>139</v>
      </c>
    </row>
    <row r="151" spans="2:5" ht="15" thickBot="1" x14ac:dyDescent="0.2">
      <c r="C151" s="112" t="s">
        <v>111</v>
      </c>
      <c r="D151" s="117">
        <v>0.05</v>
      </c>
      <c r="E151" s="118"/>
    </row>
    <row r="152" spans="2:5" ht="15" thickBot="1" x14ac:dyDescent="0.2"/>
    <row r="153" spans="2:5" x14ac:dyDescent="0.15">
      <c r="C153" s="119" t="s">
        <v>112</v>
      </c>
      <c r="D153" s="48">
        <f>(D149*D151)+D149</f>
        <v>1274399.0159453293</v>
      </c>
      <c r="E153" s="120" t="s">
        <v>139</v>
      </c>
    </row>
    <row r="154" spans="2:5" ht="15" thickBot="1" x14ac:dyDescent="0.2">
      <c r="C154" s="121" t="s">
        <v>113</v>
      </c>
      <c r="D154" s="49">
        <f>D153/D150</f>
        <v>1244.5302890091107</v>
      </c>
      <c r="E154" s="122" t="s">
        <v>140</v>
      </c>
    </row>
    <row r="155" spans="2:5" ht="15" thickBot="1" x14ac:dyDescent="0.2">
      <c r="B155" s="47">
        <f>$D$6</f>
        <v>24</v>
      </c>
      <c r="C155" s="121" t="s">
        <v>115</v>
      </c>
      <c r="D155" s="49">
        <f>D153*E155</f>
        <v>127439.90159453294</v>
      </c>
      <c r="E155" s="123">
        <v>0.1</v>
      </c>
    </row>
    <row r="156" spans="2:5" ht="15" thickBot="1" x14ac:dyDescent="0.2">
      <c r="C156" s="124" t="s">
        <v>116</v>
      </c>
      <c r="D156" s="50">
        <f>D155*B155</f>
        <v>3058557.6382687907</v>
      </c>
      <c r="E156" s="125" t="s">
        <v>139</v>
      </c>
    </row>
    <row r="157" spans="2:5" ht="16" thickBot="1" x14ac:dyDescent="0.25">
      <c r="B157" s="126"/>
      <c r="C157" s="126"/>
      <c r="D157" s="126"/>
    </row>
    <row r="158" spans="2:5" ht="17" thickBot="1" x14ac:dyDescent="0.25">
      <c r="C158" s="127" t="s">
        <v>117</v>
      </c>
      <c r="D158" s="51">
        <f>(D153+D156)/D150</f>
        <v>4231.4029826309761</v>
      </c>
      <c r="E158" s="127" t="s">
        <v>114</v>
      </c>
    </row>
    <row r="159" spans="2:5" ht="15" thickBot="1" x14ac:dyDescent="0.2"/>
    <row r="160" spans="2:5" x14ac:dyDescent="0.15">
      <c r="C160" s="128" t="s">
        <v>16</v>
      </c>
      <c r="D160" s="52">
        <f>IF(D143&lt;=1000,E114,IF(AND(D143&gt;1000,D143&lt;=2500),E115,IF(AND(D43&gt;2500,D143&lt;=4500),E116,IF(AND(D143&gt;4500,D143&lt;=6000),E117,IF(AND(D143&gt;6000,D143&lt;=9000),E118,IF(AND(D143&gt;9000,D143&lt;=13000),E119,IF(AND(D143&gt;13000,D143&lt;=15000),E120,IF(AND(D143&gt;15000,D143&lt;=20000),E121,IF(AND(D143&gt;20000,D143&lt;=30000),E122,IF(AND(D143&gt;30000,D143&lt;=40000),E123,IF(AND(D143&gt;40000,D143&lt;=50000),E124,IF(D153&gt;50000,E125))))))))))))</f>
        <v>0.1171</v>
      </c>
      <c r="E160" s="128" t="s">
        <v>142</v>
      </c>
    </row>
    <row r="161" spans="3:6" x14ac:dyDescent="0.15">
      <c r="C161" s="129" t="s">
        <v>137</v>
      </c>
      <c r="D161" s="53">
        <f>IF(D143&lt;=1000,F114,IF(AND(D143&gt;1000,D143&lt;=2500),F115,IF(AND(D43&gt;2500,D143&lt;=4500),F116,IF(AND(D143&gt;4500,D143&lt;=6000),F117,IF(AND(D143&gt;6000,D143&lt;=9000),F118,IF(AND(D143&gt;9000,D143&lt;=13000),F119,IF(AND(D143&gt;13000,D143&lt;=15000),F120,IF(AND(D143&gt;15000,D143&lt;=20000),F121,IF(AND(D143&gt;20000,D143&lt;=30000),F122,IF(AND(D143&gt;30000,D143&lt;=40000),F123,IF(AND(D143&gt;40000,D143&lt;=50000),F124,IF(D153&gt;50000,F125))))))))))))</f>
        <v>0.10539</v>
      </c>
      <c r="E161" s="129" t="s">
        <v>142</v>
      </c>
    </row>
    <row r="162" spans="3:6" ht="15" thickBot="1" x14ac:dyDescent="0.2">
      <c r="C162" s="130" t="s">
        <v>138</v>
      </c>
      <c r="D162" s="54">
        <f>IF(D158&lt;=100,D129,IF(AND(D158&gt;100,D158&lt;=200),D130,IF(AND(D158&gt;200,D158&lt;=300),D131,IF(AND(D158&gt;300,D158&lt;=400),D132,IF(AND(D158&gt;400,D158&lt;=500),D133,IF(AND(D158&gt;500,D158&lt;=1000),D134,IF(AND(D158&gt;1000,D158&lt;=5000),D135,IF(AND(D158&gt;5000,D158&lt;=10000),D136,IF(AND(D158&gt;10000,D158&lt;=20000),D137,IF(AND(D158&gt;20000,D158&lt;=30000),D138,IF(AND(D158&gt;30000,D158&lt;=40000),D139,IF(D158&gt;40000,D140))))))))))))</f>
        <v>0.6</v>
      </c>
      <c r="E162" s="130" t="s">
        <v>141</v>
      </c>
    </row>
    <row r="164" spans="3:6" ht="15" thickBot="1" x14ac:dyDescent="0.2"/>
    <row r="165" spans="3:6" ht="15" thickBot="1" x14ac:dyDescent="0.2">
      <c r="C165" s="133" t="s">
        <v>150</v>
      </c>
      <c r="D165" s="134"/>
      <c r="E165" s="134"/>
      <c r="F165" s="135"/>
    </row>
    <row r="166" spans="3:6" ht="24" x14ac:dyDescent="0.15">
      <c r="C166" s="89" t="s">
        <v>56</v>
      </c>
      <c r="D166" s="90" t="s">
        <v>57</v>
      </c>
      <c r="E166" s="91" t="s">
        <v>133</v>
      </c>
      <c r="F166" s="91" t="s">
        <v>134</v>
      </c>
    </row>
    <row r="167" spans="3:6" x14ac:dyDescent="0.15">
      <c r="C167" s="94" t="s">
        <v>66</v>
      </c>
      <c r="D167" s="94">
        <v>338</v>
      </c>
      <c r="E167" s="55">
        <v>0.28349999999999997</v>
      </c>
      <c r="F167" s="55">
        <f t="shared" ref="F167:F174" si="525">E167-(E167*10%)</f>
        <v>0.25514999999999999</v>
      </c>
    </row>
    <row r="168" spans="3:6" x14ac:dyDescent="0.15">
      <c r="C168" s="94" t="s">
        <v>68</v>
      </c>
      <c r="D168" s="94">
        <v>506</v>
      </c>
      <c r="E168" s="55">
        <v>0.20899999999999999</v>
      </c>
      <c r="F168" s="55">
        <f t="shared" si="525"/>
        <v>0.18809999999999999</v>
      </c>
    </row>
    <row r="169" spans="3:6" x14ac:dyDescent="0.15">
      <c r="C169" s="94" t="s">
        <v>70</v>
      </c>
      <c r="D169" s="94">
        <v>731</v>
      </c>
      <c r="E169" s="55">
        <v>0.18659999999999999</v>
      </c>
      <c r="F169" s="55">
        <f t="shared" si="525"/>
        <v>0.16793999999999998</v>
      </c>
    </row>
    <row r="170" spans="3:6" x14ac:dyDescent="0.15">
      <c r="C170" s="94" t="s">
        <v>72</v>
      </c>
      <c r="D170" s="94">
        <v>843</v>
      </c>
      <c r="E170" s="55">
        <v>0.1502</v>
      </c>
      <c r="F170" s="55">
        <f t="shared" si="525"/>
        <v>0.13517999999999999</v>
      </c>
    </row>
    <row r="171" spans="3:6" x14ac:dyDescent="0.15">
      <c r="C171" s="94" t="s">
        <v>74</v>
      </c>
      <c r="D171" s="94">
        <v>1123.42</v>
      </c>
      <c r="E171" s="55">
        <v>0.1366</v>
      </c>
      <c r="F171" s="55">
        <f t="shared" si="525"/>
        <v>0.12293999999999999</v>
      </c>
    </row>
    <row r="172" spans="3:6" x14ac:dyDescent="0.15">
      <c r="C172" s="94" t="s">
        <v>76</v>
      </c>
      <c r="D172" s="95">
        <v>1685.13</v>
      </c>
      <c r="E172" s="56">
        <v>0.1246</v>
      </c>
      <c r="F172" s="56">
        <f t="shared" si="525"/>
        <v>0.11214</v>
      </c>
    </row>
    <row r="173" spans="3:6" x14ac:dyDescent="0.15">
      <c r="C173" s="95" t="s">
        <v>106</v>
      </c>
      <c r="D173" s="95">
        <v>2246.84</v>
      </c>
      <c r="E173" s="56">
        <v>0.1171</v>
      </c>
      <c r="F173" s="56">
        <f t="shared" si="525"/>
        <v>0.10539</v>
      </c>
    </row>
    <row r="174" spans="3:6" ht="15" thickBot="1" x14ac:dyDescent="0.2">
      <c r="C174" s="96" t="s">
        <v>130</v>
      </c>
      <c r="D174" s="96">
        <v>2808.54</v>
      </c>
      <c r="E174" s="57">
        <v>9.7199999999999995E-2</v>
      </c>
      <c r="F174" s="57">
        <f t="shared" si="525"/>
        <v>8.7480000000000002E-2</v>
      </c>
    </row>
    <row r="175" spans="3:6" ht="15" thickBot="1" x14ac:dyDescent="0.2">
      <c r="C175" s="47" t="s">
        <v>149</v>
      </c>
      <c r="D175" s="58">
        <f>AVERAGE(D167:D174)</f>
        <v>1285.24125</v>
      </c>
      <c r="E175" s="59">
        <f t="shared" ref="E175:F175" si="526">AVERAGE(E167:E174)</f>
        <v>0.16309999999999999</v>
      </c>
      <c r="F175" s="59">
        <f t="shared" si="526"/>
        <v>0.14678999999999998</v>
      </c>
    </row>
  </sheetData>
  <dataConsolidate/>
  <mergeCells count="27">
    <mergeCell ref="D59:D60"/>
    <mergeCell ref="C64:D64"/>
    <mergeCell ref="D65:D66"/>
    <mergeCell ref="D53:D54"/>
    <mergeCell ref="C43:D43"/>
    <mergeCell ref="D44:D45"/>
    <mergeCell ref="C58:D58"/>
    <mergeCell ref="C27:D27"/>
    <mergeCell ref="D28:D29"/>
    <mergeCell ref="C35:D35"/>
    <mergeCell ref="D36:D37"/>
    <mergeCell ref="C52:D52"/>
    <mergeCell ref="C70:D70"/>
    <mergeCell ref="D71:D72"/>
    <mergeCell ref="C76:D76"/>
    <mergeCell ref="D77:D78"/>
    <mergeCell ref="C83:D83"/>
    <mergeCell ref="D84:D85"/>
    <mergeCell ref="C87:D87"/>
    <mergeCell ref="D88:D89"/>
    <mergeCell ref="C91:D91"/>
    <mergeCell ref="D92:D93"/>
    <mergeCell ref="C165:F165"/>
    <mergeCell ref="C103:E103"/>
    <mergeCell ref="C142:E142"/>
    <mergeCell ref="C112:F112"/>
    <mergeCell ref="C95:D95"/>
  </mergeCells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Flujo General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JefeComercial</dc:creator>
  <cp:lastModifiedBy>Jose Ortega</cp:lastModifiedBy>
  <dcterms:created xsi:type="dcterms:W3CDTF">2020-06-20T00:21:32Z</dcterms:created>
  <dcterms:modified xsi:type="dcterms:W3CDTF">2020-09-01T15:07:53Z</dcterms:modified>
</cp:coreProperties>
</file>