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4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Ecufructifera/"/>
    </mc:Choice>
  </mc:AlternateContent>
  <xr:revisionPtr revIDLastSave="0" documentId="8_{5B364A77-257B-914E-A77F-E5AC611295B2}" xr6:coauthVersionLast="36" xr6:coauthVersionMax="36" xr10:uidLastSave="{00000000-0000-0000-0000-000000000000}"/>
  <bookViews>
    <workbookView xWindow="0" yWindow="460" windowWidth="21580" windowHeight="16640" activeTab="2" xr2:uid="{00000000-000D-0000-FFFF-FFFF00000000}"/>
  </bookViews>
  <sheets>
    <sheet name="Cheques y comprobantes" sheetId="5" r:id="rId1"/>
    <sheet name="Transferencia" sheetId="7" r:id="rId2"/>
    <sheet name="Sheet1" sheetId="8" r:id="rId3"/>
    <sheet name="Cheques y comprobantes (2)" sheetId="9" r:id="rId4"/>
    <sheet name="Hoja1" sheetId="6" state="hidden" r:id="rId5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8" l="1"/>
  <c r="N5" i="8"/>
  <c r="N4" i="8"/>
  <c r="D10" i="5"/>
  <c r="F31" i="9" l="1"/>
  <c r="F27" i="9"/>
  <c r="F28" i="9" s="1"/>
  <c r="E15" i="5"/>
  <c r="F15" i="5" s="1"/>
  <c r="F26" i="5"/>
  <c r="E26" i="5"/>
  <c r="C19" i="5"/>
  <c r="F15" i="9"/>
  <c r="G26" i="9"/>
  <c r="G27" i="9"/>
  <c r="G25" i="9"/>
  <c r="F25" i="9"/>
  <c r="E25" i="9"/>
  <c r="G14" i="9"/>
  <c r="E14" i="9"/>
  <c r="E13" i="9"/>
  <c r="G13" i="9" s="1"/>
  <c r="E12" i="9"/>
  <c r="E24" i="5"/>
  <c r="G15" i="9" l="1"/>
  <c r="F16" i="9"/>
  <c r="G12" i="9"/>
  <c r="C7" i="8"/>
  <c r="C10" i="8" s="1"/>
  <c r="C13" i="8" s="1"/>
  <c r="H14" i="8"/>
  <c r="K4" i="8"/>
  <c r="K6" i="8" s="1"/>
  <c r="F17" i="9" l="1"/>
  <c r="G17" i="9" s="1"/>
  <c r="G16" i="9"/>
  <c r="K8" i="8"/>
  <c r="N6" i="8"/>
  <c r="H9" i="8" s="1"/>
  <c r="G6" i="8"/>
  <c r="K7" i="8"/>
  <c r="K9" i="8"/>
  <c r="K5" i="8"/>
  <c r="K10" i="8" s="1"/>
  <c r="K11" i="8" s="1"/>
  <c r="E12" i="5" l="1"/>
  <c r="F12" i="5" s="1"/>
  <c r="G12" i="5" s="1"/>
  <c r="E12" i="7"/>
  <c r="F12" i="7"/>
  <c r="G12" i="7" s="1"/>
  <c r="E15" i="7"/>
  <c r="E14" i="7"/>
  <c r="F14" i="7"/>
  <c r="G14" i="7"/>
  <c r="E13" i="7"/>
  <c r="F13" i="7" s="1"/>
  <c r="G13" i="7" s="1"/>
  <c r="G10" i="7"/>
  <c r="A10" i="7"/>
  <c r="E15" i="6"/>
  <c r="E14" i="6"/>
  <c r="F14" i="6"/>
  <c r="G14" i="6"/>
  <c r="E13" i="6"/>
  <c r="F13" i="6" s="1"/>
  <c r="G13" i="6" s="1"/>
  <c r="E12" i="6"/>
  <c r="F12" i="6" s="1"/>
  <c r="G10" i="6"/>
  <c r="F15" i="6" s="1"/>
  <c r="G15" i="6" s="1"/>
  <c r="A10" i="6"/>
  <c r="E14" i="5"/>
  <c r="F14" i="5" s="1"/>
  <c r="G14" i="5" s="1"/>
  <c r="E13" i="5"/>
  <c r="F13" i="5" s="1"/>
  <c r="G13" i="5" s="1"/>
  <c r="F15" i="7" l="1"/>
  <c r="G15" i="7" s="1"/>
  <c r="F16" i="5"/>
  <c r="F16" i="6"/>
  <c r="F19" i="6"/>
  <c r="G19" i="6" s="1"/>
  <c r="G12" i="6"/>
  <c r="F16" i="7"/>
  <c r="G15" i="5" l="1"/>
  <c r="F19" i="7"/>
  <c r="G19" i="7" s="1"/>
  <c r="G16" i="7"/>
  <c r="F17" i="7"/>
  <c r="G17" i="7" s="1"/>
  <c r="F17" i="5"/>
  <c r="H6" i="8" s="1"/>
  <c r="G16" i="5"/>
  <c r="F17" i="6"/>
  <c r="G17" i="6" s="1"/>
  <c r="G16" i="6"/>
  <c r="G17" i="5" l="1"/>
  <c r="H8" i="8"/>
  <c r="C14" i="8" l="1"/>
  <c r="C15" i="8" s="1"/>
  <c r="H10" i="8"/>
</calcChain>
</file>

<file path=xl/sharedStrings.xml><?xml version="1.0" encoding="utf-8"?>
<sst xmlns="http://schemas.openxmlformats.org/spreadsheetml/2006/main" count="1626" uniqueCount="72">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</sst>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165" fontId="3" fillId="0" borderId="0" xfId="0" applyNumberFormat="1" applyFont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60DA1B-4077-47BA-A8BA-3C5FBD97B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1F9EE4-2CA8-6B4C-8C64-BD3C46916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583114" cy="859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3" sqref="A13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4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2142000</v>
      </c>
      <c r="D10" s="30">
        <f>C10</f>
        <v>2142000</v>
      </c>
      <c r="E10" s="32"/>
      <c r="F10" s="33">
        <v>1400</v>
      </c>
      <c r="G10" s="34">
        <v>1400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9</v>
      </c>
      <c r="C12" s="12" t="s">
        <v>9</v>
      </c>
      <c r="D12" s="13">
        <v>200</v>
      </c>
      <c r="E12" s="14">
        <f>(D12*A12)*8</f>
        <v>14400</v>
      </c>
      <c r="F12" s="15">
        <f>C10/E12</f>
        <v>148.75</v>
      </c>
      <c r="G12" s="27">
        <f>F12/22</f>
        <v>6.7613636363636367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9</v>
      </c>
      <c r="C13" s="16" t="s">
        <v>24</v>
      </c>
      <c r="D13" s="47">
        <v>200</v>
      </c>
      <c r="E13" s="14">
        <f>(D13*A13)*8</f>
        <v>14400</v>
      </c>
      <c r="F13" s="15">
        <f>C10/E13</f>
        <v>148.75</v>
      </c>
      <c r="G13" s="27">
        <f>F13/22</f>
        <v>6.7613636363636367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9</v>
      </c>
      <c r="C14" s="17" t="s">
        <v>10</v>
      </c>
      <c r="D14" s="47">
        <v>200</v>
      </c>
      <c r="E14" s="14">
        <f>(D14*A14)*8</f>
        <v>14400</v>
      </c>
      <c r="F14" s="15">
        <f>C10/E14</f>
        <v>148.75</v>
      </c>
      <c r="G14" s="27">
        <f t="shared" ref="G14" si="0">F14/22</f>
        <v>6.7613636363636367</v>
      </c>
    </row>
    <row r="15" spans="1:293" x14ac:dyDescent="0.2">
      <c r="A15" s="46">
        <v>9</v>
      </c>
      <c r="C15" s="50" t="s">
        <v>35</v>
      </c>
      <c r="D15" s="47">
        <v>50</v>
      </c>
      <c r="E15" s="48">
        <f>(D15*A15)*8</f>
        <v>3600</v>
      </c>
      <c r="F15" s="49">
        <f>(G10/E15)+30</f>
        <v>30.388888888888889</v>
      </c>
      <c r="G15" s="51">
        <f>F15/22</f>
        <v>1.3813131313131313</v>
      </c>
      <c r="J15" s="18"/>
      <c r="K15" s="18"/>
    </row>
    <row r="16" spans="1:293" x14ac:dyDescent="0.2">
      <c r="E16" s="19" t="s">
        <v>8</v>
      </c>
      <c r="F16" s="20">
        <f>F12+F15</f>
        <v>179.13888888888889</v>
      </c>
      <c r="G16" s="21">
        <f>F16/22</f>
        <v>8.1426767676767682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181.13888888888889</v>
      </c>
      <c r="G17" s="23">
        <f>F17/22</f>
        <v>8.2335858585858581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C19" s="98">
        <f>C10-21000</f>
        <v>2121000</v>
      </c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E23" s="78"/>
      <c r="F23" s="79"/>
      <c r="G23" s="80"/>
      <c r="H23" s="78"/>
      <c r="I23" s="78"/>
    </row>
    <row r="24" spans="3:43" x14ac:dyDescent="0.2">
      <c r="C24" s="28"/>
      <c r="E24" s="78">
        <f>38*5</f>
        <v>190</v>
      </c>
      <c r="F24" s="79"/>
      <c r="G24" s="80"/>
      <c r="H24" s="78"/>
      <c r="I24" s="78"/>
    </row>
    <row r="25" spans="3:43" x14ac:dyDescent="0.2">
      <c r="C25" s="28"/>
      <c r="E25" s="78"/>
      <c r="F25" s="79"/>
      <c r="G25" s="80"/>
      <c r="H25" s="78"/>
      <c r="I25" s="78"/>
    </row>
    <row r="26" spans="3:43" x14ac:dyDescent="0.2">
      <c r="C26" s="28"/>
      <c r="E26" s="78">
        <f>116000/500</f>
        <v>232</v>
      </c>
      <c r="F26" s="78">
        <f>E26*38</f>
        <v>8816</v>
      </c>
      <c r="G26" s="78"/>
      <c r="H26" s="78"/>
      <c r="I26" s="78"/>
    </row>
    <row r="27" spans="3:43" x14ac:dyDescent="0.2">
      <c r="E27" s="78"/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G32"/>
  <sheetViews>
    <sheetView zoomScale="70" zoomScaleNormal="7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7345</v>
      </c>
      <c r="D10" s="30">
        <v>7345</v>
      </c>
      <c r="E10" s="32"/>
      <c r="F10" s="33">
        <v>2</v>
      </c>
      <c r="G10" s="34">
        <f>C10/F10</f>
        <v>3672.5</v>
      </c>
      <c r="I10" s="28"/>
      <c r="BM10" s="35" t="s">
        <v>19</v>
      </c>
      <c r="BN10" s="35" t="s">
        <v>19</v>
      </c>
      <c r="BO10" s="35" t="s">
        <v>19</v>
      </c>
      <c r="BP10" s="35" t="s">
        <v>19</v>
      </c>
      <c r="BQ10" s="35" t="s">
        <v>19</v>
      </c>
      <c r="BR10" s="35" t="s">
        <v>19</v>
      </c>
      <c r="BS10" s="35" t="s">
        <v>19</v>
      </c>
      <c r="BT10" s="35" t="s">
        <v>19</v>
      </c>
      <c r="BU10" s="35" t="s">
        <v>19</v>
      </c>
      <c r="BV10" s="35" t="s">
        <v>19</v>
      </c>
      <c r="BW10" s="35" t="s">
        <v>19</v>
      </c>
      <c r="BX10" s="35" t="s">
        <v>19</v>
      </c>
      <c r="BY10" s="35" t="s">
        <v>19</v>
      </c>
      <c r="BZ10" s="35" t="s">
        <v>19</v>
      </c>
      <c r="CA10" s="73"/>
      <c r="CB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BM11" s="37" t="s">
        <v>20</v>
      </c>
      <c r="BN11" s="37" t="s">
        <v>20</v>
      </c>
      <c r="BO11" s="37" t="s">
        <v>20</v>
      </c>
      <c r="BP11" s="37" t="s">
        <v>20</v>
      </c>
      <c r="BQ11" s="37" t="s">
        <v>20</v>
      </c>
      <c r="BR11" s="37" t="s">
        <v>20</v>
      </c>
      <c r="BS11" s="37" t="s">
        <v>20</v>
      </c>
      <c r="BT11" s="37" t="s">
        <v>20</v>
      </c>
      <c r="BU11" s="37" t="s">
        <v>20</v>
      </c>
      <c r="BV11" s="37" t="s">
        <v>20</v>
      </c>
      <c r="BW11" s="37" t="s">
        <v>20</v>
      </c>
      <c r="BX11" s="37" t="s">
        <v>20</v>
      </c>
      <c r="BY11" s="37" t="s">
        <v>20</v>
      </c>
      <c r="BZ11" s="37" t="s">
        <v>20</v>
      </c>
      <c r="CA11" s="73"/>
      <c r="CB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</row>
    <row r="12" spans="1:293" x14ac:dyDescent="0.2">
      <c r="A12" s="40">
        <v>1</v>
      </c>
      <c r="C12" s="12" t="s">
        <v>9</v>
      </c>
      <c r="D12" s="47">
        <v>250</v>
      </c>
      <c r="E12" s="48">
        <f>(D12*A12)*8</f>
        <v>2000</v>
      </c>
      <c r="F12" s="15">
        <f>C10/E12</f>
        <v>3.6724999999999999</v>
      </c>
      <c r="G12" s="27">
        <f>F12/22</f>
        <v>0.16693181818181818</v>
      </c>
      <c r="I12" s="28"/>
      <c r="BM12" s="38" t="s">
        <v>21</v>
      </c>
      <c r="BN12" s="38" t="s">
        <v>21</v>
      </c>
      <c r="BO12" s="38" t="s">
        <v>21</v>
      </c>
      <c r="BP12" s="38" t="s">
        <v>21</v>
      </c>
      <c r="BQ12" s="38" t="s">
        <v>21</v>
      </c>
      <c r="BR12" s="38" t="s">
        <v>21</v>
      </c>
      <c r="BS12" s="38" t="s">
        <v>21</v>
      </c>
      <c r="BT12" s="38" t="s">
        <v>21</v>
      </c>
      <c r="BU12" s="38" t="s">
        <v>21</v>
      </c>
      <c r="BV12" s="38" t="s">
        <v>21</v>
      </c>
      <c r="BW12" s="38" t="s">
        <v>21</v>
      </c>
      <c r="BX12" s="38" t="s">
        <v>21</v>
      </c>
      <c r="BY12" s="38" t="s">
        <v>21</v>
      </c>
      <c r="BZ12" s="38" t="s">
        <v>21</v>
      </c>
      <c r="CA12" s="73"/>
      <c r="CB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</row>
    <row r="13" spans="1:293" x14ac:dyDescent="0.2">
      <c r="A13" s="40">
        <v>1</v>
      </c>
      <c r="C13" s="16" t="s">
        <v>24</v>
      </c>
      <c r="D13" s="47">
        <v>250</v>
      </c>
      <c r="E13" s="48">
        <f>(D13*A13)*8</f>
        <v>2000</v>
      </c>
      <c r="F13" s="15">
        <f>C10/E13</f>
        <v>3.6724999999999999</v>
      </c>
      <c r="G13" s="27">
        <f>F13/22</f>
        <v>0.16693181818181818</v>
      </c>
      <c r="H13" s="53"/>
      <c r="I13" s="28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 t="s">
        <v>23</v>
      </c>
      <c r="CB13" s="55" t="s">
        <v>23</v>
      </c>
      <c r="CC13" s="55" t="s">
        <v>23</v>
      </c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</row>
    <row r="14" spans="1:293" x14ac:dyDescent="0.2">
      <c r="A14" s="40">
        <v>1</v>
      </c>
      <c r="C14" s="17" t="s">
        <v>10</v>
      </c>
      <c r="D14" s="47">
        <v>250</v>
      </c>
      <c r="E14" s="48">
        <f>(D14*A14)*8</f>
        <v>2000</v>
      </c>
      <c r="F14" s="15">
        <f>C10/E14</f>
        <v>3.6724999999999999</v>
      </c>
      <c r="G14" s="27">
        <f t="shared" ref="G14" si="0">F14/22</f>
        <v>0.16693181818181818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3.6724999999999999</v>
      </c>
      <c r="G15" s="51">
        <f>F15/22</f>
        <v>0.16693181818181818</v>
      </c>
      <c r="J15" s="18"/>
      <c r="K15" s="18"/>
    </row>
    <row r="16" spans="1:293" x14ac:dyDescent="0.2">
      <c r="E16" s="19" t="s">
        <v>8</v>
      </c>
      <c r="F16" s="20">
        <f>F12+F15</f>
        <v>7.3449999999999998</v>
      </c>
      <c r="G16" s="21">
        <f>F16/22</f>
        <v>0.33386363636363636</v>
      </c>
      <c r="H16" s="28"/>
      <c r="I16" s="28"/>
      <c r="J16" s="18"/>
      <c r="K16" s="18"/>
    </row>
    <row r="17" spans="3:95" x14ac:dyDescent="0.2">
      <c r="E17" s="22" t="s">
        <v>11</v>
      </c>
      <c r="F17" s="15">
        <f>F16+2</f>
        <v>9.3449999999999989</v>
      </c>
      <c r="G17" s="23">
        <f>F17/22</f>
        <v>0.42477272727272725</v>
      </c>
      <c r="I17" s="28" t="s">
        <v>38</v>
      </c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</row>
    <row r="18" spans="3:95" x14ac:dyDescent="0.2">
      <c r="E18" s="22"/>
      <c r="F18" s="24"/>
      <c r="G18" s="25"/>
      <c r="I18" s="28"/>
    </row>
    <row r="19" spans="3:95" ht="15" customHeight="1" x14ac:dyDescent="0.2">
      <c r="F19" s="56">
        <f>F12+F15</f>
        <v>7.3449999999999998</v>
      </c>
      <c r="G19" s="56">
        <f>F19/22</f>
        <v>0.33386363636363636</v>
      </c>
    </row>
    <row r="20" spans="3:95" ht="15" customHeight="1" x14ac:dyDescent="0.2"/>
    <row r="22" spans="3:95" x14ac:dyDescent="0.2">
      <c r="C22" s="22"/>
      <c r="F22" s="46"/>
      <c r="G22" s="46"/>
    </row>
    <row r="23" spans="3:95" x14ac:dyDescent="0.2">
      <c r="C23" s="28"/>
      <c r="F23" s="79"/>
      <c r="G23" s="80"/>
    </row>
    <row r="24" spans="3:95" x14ac:dyDescent="0.2">
      <c r="C24" s="28"/>
      <c r="F24" s="79"/>
      <c r="G24" s="80"/>
    </row>
    <row r="25" spans="3:95" x14ac:dyDescent="0.2">
      <c r="C25" s="28"/>
      <c r="F25" s="79"/>
      <c r="G25" s="80"/>
    </row>
    <row r="26" spans="3:95" x14ac:dyDescent="0.2">
      <c r="C26" s="28"/>
      <c r="F26" s="78"/>
      <c r="G26" s="78"/>
    </row>
    <row r="27" spans="3:95" x14ac:dyDescent="0.2">
      <c r="F27" s="46"/>
      <c r="G27" s="46"/>
    </row>
    <row r="28" spans="3:95" x14ac:dyDescent="0.2">
      <c r="F28" s="80"/>
      <c r="G28" s="80"/>
    </row>
    <row r="29" spans="3:95" x14ac:dyDescent="0.2">
      <c r="C29" s="28"/>
      <c r="F29" s="80"/>
      <c r="G29" s="81"/>
    </row>
    <row r="30" spans="3:95" ht="15.75" customHeight="1" x14ac:dyDescent="0.2">
      <c r="C30" s="28"/>
    </row>
    <row r="31" spans="3:95" x14ac:dyDescent="0.2">
      <c r="C31" s="28"/>
    </row>
    <row r="32" spans="3:95" x14ac:dyDescent="0.2">
      <c r="C32" s="28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L20" sqref="L20"/>
    </sheetView>
  </sheetViews>
  <sheetFormatPr baseColWidth="10" defaultRowHeight="15" x14ac:dyDescent="0.2"/>
  <sheetData>
    <row r="3" spans="2:14" x14ac:dyDescent="0.2">
      <c r="B3" s="106" t="s">
        <v>42</v>
      </c>
      <c r="C3" s="106"/>
      <c r="F3" s="106" t="s">
        <v>43</v>
      </c>
      <c r="G3" s="106"/>
      <c r="H3" s="106"/>
      <c r="J3" s="106" t="s">
        <v>44</v>
      </c>
      <c r="K3" s="106"/>
    </row>
    <row r="4" spans="2:14" x14ac:dyDescent="0.2">
      <c r="B4" s="106" t="s">
        <v>45</v>
      </c>
      <c r="C4" s="106"/>
      <c r="F4" s="106" t="s">
        <v>46</v>
      </c>
      <c r="G4" s="106"/>
      <c r="H4" s="106"/>
      <c r="J4" s="82" t="s">
        <v>47</v>
      </c>
      <c r="K4" s="83">
        <f>375+11</f>
        <v>386</v>
      </c>
      <c r="M4" t="s">
        <v>48</v>
      </c>
      <c r="N4">
        <f>(((2400/36)*9)*6)</f>
        <v>3600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(((50*9)*6))</f>
        <v>2700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2149345</v>
      </c>
      <c r="H6" s="89">
        <f>'Cheques y comprobantes'!F17</f>
        <v>181.13888888888889</v>
      </c>
      <c r="J6" s="86" t="s">
        <v>56</v>
      </c>
      <c r="K6" s="87">
        <f>+K4/12</f>
        <v>32.166666666666664</v>
      </c>
      <c r="M6" t="s">
        <v>57</v>
      </c>
      <c r="N6">
        <f>L19</f>
        <v>11176.594000000001</v>
      </c>
    </row>
    <row r="7" spans="2:14" x14ac:dyDescent="0.2">
      <c r="B7" s="84" t="s">
        <v>58</v>
      </c>
      <c r="C7" s="90">
        <f>'Cheques y comprobantes'!C10+Transferencia!C10</f>
        <v>2149345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181.13888888888889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0.04</v>
      </c>
      <c r="F9" s="84" t="s">
        <v>63</v>
      </c>
      <c r="G9" s="84"/>
      <c r="H9" s="87">
        <f>((+H8*K11)*9)+N4+N5+N6</f>
        <v>57898.074632575765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85973.8</v>
      </c>
      <c r="F10" s="84" t="s">
        <v>66</v>
      </c>
      <c r="G10" s="84"/>
      <c r="H10" s="94">
        <f>+H9/C7</f>
        <v>2.6937543592385479E-2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85973.8</v>
      </c>
      <c r="H13" s="96"/>
      <c r="I13" s="96"/>
    </row>
    <row r="14" spans="2:14" x14ac:dyDescent="0.2">
      <c r="B14" s="84" t="s">
        <v>42</v>
      </c>
      <c r="C14" s="97">
        <f>+H9</f>
        <v>57898.074632575765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-28075.725367424238</v>
      </c>
      <c r="H15" s="96"/>
      <c r="I15" s="96"/>
    </row>
    <row r="18" spans="2:12" x14ac:dyDescent="0.2">
      <c r="B18" s="105" t="s">
        <v>71</v>
      </c>
      <c r="C18" s="105"/>
      <c r="D18" s="105"/>
      <c r="E18" s="105"/>
      <c r="F18" s="105"/>
      <c r="G18" s="105"/>
    </row>
    <row r="19" spans="2:12" x14ac:dyDescent="0.2">
      <c r="B19" s="105"/>
      <c r="C19" s="105"/>
      <c r="D19" s="105"/>
      <c r="E19" s="105"/>
      <c r="F19" s="105"/>
      <c r="G19" s="105"/>
      <c r="L19">
        <f>C10*13%</f>
        <v>11176.594000000001</v>
      </c>
    </row>
    <row r="20" spans="2:12" x14ac:dyDescent="0.2">
      <c r="B20" s="105"/>
      <c r="C20" s="105"/>
      <c r="D20" s="105"/>
      <c r="E20" s="105"/>
      <c r="F20" s="105"/>
      <c r="G20" s="10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2872B-54D4-8745-B90C-F15BBF13C496}">
  <dimension ref="A2:KG32"/>
  <sheetViews>
    <sheetView topLeftCell="B1" zoomScale="110" zoomScaleNormal="110" workbookViewId="0">
      <selection activeCell="F31" sqref="F3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4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21100</v>
      </c>
      <c r="D10" s="30">
        <v>21100</v>
      </c>
      <c r="E10" s="32"/>
      <c r="F10" s="33">
        <v>2470</v>
      </c>
      <c r="G10" s="34">
        <v>2470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v>0</v>
      </c>
      <c r="G12" s="27">
        <f>F12/22</f>
        <v>0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v>0</v>
      </c>
      <c r="G13" s="27">
        <f>F13/22</f>
        <v>0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v>0</v>
      </c>
      <c r="G14" s="27">
        <f t="shared" ref="G14" si="0">F14/22</f>
        <v>0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v>3</v>
      </c>
      <c r="F15" s="49">
        <f>G10/E15</f>
        <v>823.33333333333337</v>
      </c>
      <c r="G15" s="51">
        <f>F15/22</f>
        <v>37.424242424242429</v>
      </c>
      <c r="J15" s="18"/>
      <c r="K15" s="18"/>
    </row>
    <row r="16" spans="1:293" x14ac:dyDescent="0.2">
      <c r="E16" s="19" t="s">
        <v>8</v>
      </c>
      <c r="F16" s="20">
        <f>F12+F15</f>
        <v>823.33333333333337</v>
      </c>
      <c r="G16" s="21">
        <f>F16/22</f>
        <v>37.424242424242429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825.33333333333337</v>
      </c>
      <c r="G17" s="23">
        <f>F17/22</f>
        <v>37.515151515151516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E23" s="78"/>
      <c r="F23" s="79"/>
      <c r="G23" s="80"/>
      <c r="H23" s="78"/>
      <c r="I23" s="78"/>
    </row>
    <row r="24" spans="3:43" x14ac:dyDescent="0.2">
      <c r="C24" s="28"/>
      <c r="E24" s="78"/>
      <c r="F24" s="79">
        <v>46</v>
      </c>
      <c r="G24" s="80"/>
      <c r="H24" s="78"/>
      <c r="I24" s="78"/>
    </row>
    <row r="25" spans="3:43" x14ac:dyDescent="0.2">
      <c r="C25" s="28"/>
      <c r="E25" s="78">
        <f>38*5*13</f>
        <v>2470</v>
      </c>
      <c r="F25" s="79">
        <f>38*5</f>
        <v>190</v>
      </c>
      <c r="G25" s="80">
        <f>G26*13</f>
        <v>308.75</v>
      </c>
      <c r="H25" s="78"/>
      <c r="I25" s="78"/>
    </row>
    <row r="26" spans="3:43" x14ac:dyDescent="0.2">
      <c r="C26" s="28"/>
      <c r="E26" s="78"/>
      <c r="F26" s="78"/>
      <c r="G26" s="78">
        <f>F25/8</f>
        <v>23.75</v>
      </c>
      <c r="H26" s="78"/>
      <c r="I26" s="78"/>
    </row>
    <row r="27" spans="3:43" x14ac:dyDescent="0.2">
      <c r="E27" s="78"/>
      <c r="F27" s="46">
        <f>F24/22</f>
        <v>2.0909090909090908</v>
      </c>
      <c r="G27" s="46">
        <f>G26/8</f>
        <v>2.96875</v>
      </c>
      <c r="H27" s="78"/>
      <c r="I27" s="78"/>
    </row>
    <row r="28" spans="3:43" x14ac:dyDescent="0.2">
      <c r="E28" s="78"/>
      <c r="F28" s="80">
        <f>F27/8</f>
        <v>0.26136363636363635</v>
      </c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  <c r="F31" s="1">
        <f>46*3</f>
        <v>138</v>
      </c>
    </row>
    <row r="32" spans="3:43" x14ac:dyDescent="0.2">
      <c r="C32" s="28"/>
    </row>
  </sheetData>
  <mergeCells count="14">
    <mergeCell ref="HT3:IP3"/>
    <mergeCell ref="IQ3:JL3"/>
    <mergeCell ref="JM3:KG3"/>
    <mergeCell ref="C3:G3"/>
    <mergeCell ref="L3:AF3"/>
    <mergeCell ref="BZ3:CT3"/>
    <mergeCell ref="CU3:DP3"/>
    <mergeCell ref="DQ3:EL3"/>
    <mergeCell ref="EM3:FH3"/>
    <mergeCell ref="C4:G4"/>
    <mergeCell ref="C8:G8"/>
    <mergeCell ref="FI3:GB3"/>
    <mergeCell ref="GC3:GY3"/>
    <mergeCell ref="GZ3:HS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Cheques y comprobantes</vt:lpstr>
      <vt:lpstr>Transferencia</vt:lpstr>
      <vt:lpstr>Sheet1</vt:lpstr>
      <vt:lpstr>Cheques y comprobantes (2)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2020-10-12T15:23:25Z</dcterms:modified>
</cp:coreProperties>
</file>