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Puente y Asociados/"/>
    </mc:Choice>
  </mc:AlternateContent>
  <xr:revisionPtr revIDLastSave="0" documentId="8_{90292EEF-EBE7-B14B-97BE-61632F8970DF}" xr6:coauthVersionLast="36" xr6:coauthVersionMax="36" xr10:uidLastSave="{00000000-0000-0000-0000-000000000000}"/>
  <bookViews>
    <workbookView xWindow="0" yWindow="460" windowWidth="28760" windowHeight="16620" activeTab="3" xr2:uid="{00000000-000D-0000-FFFF-FFFF00000000}"/>
  </bookViews>
  <sheets>
    <sheet name="Puente &amp; Asociados - Leiz " sheetId="5" r:id="rId1"/>
    <sheet name="Costo de Leitz" sheetId="8" r:id="rId2"/>
    <sheet name="Puente &amp; Asociados - Carpetas" sheetId="9" r:id="rId3"/>
    <sheet name="Costo de Carpetas" sheetId="10" r:id="rId4"/>
    <sheet name="Hoja1" sheetId="6" state="hidden" r:id="rId5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10" l="1"/>
  <c r="N4" i="10"/>
  <c r="H6" i="10"/>
  <c r="H8" i="10" s="1"/>
  <c r="C7" i="10"/>
  <c r="G6" i="10" s="1"/>
  <c r="C22" i="9"/>
  <c r="C21" i="9"/>
  <c r="N27" i="10"/>
  <c r="N28" i="10" s="1"/>
  <c r="H14" i="10"/>
  <c r="K10" i="10"/>
  <c r="K11" i="10" s="1"/>
  <c r="K9" i="10"/>
  <c r="K8" i="10"/>
  <c r="K7" i="10"/>
  <c r="K6" i="10"/>
  <c r="K5" i="10"/>
  <c r="D25" i="9"/>
  <c r="E19" i="9"/>
  <c r="E15" i="9"/>
  <c r="F15" i="9" s="1"/>
  <c r="G15" i="9" s="1"/>
  <c r="F14" i="9"/>
  <c r="G14" i="9" s="1"/>
  <c r="E14" i="9"/>
  <c r="E13" i="9"/>
  <c r="F13" i="9" s="1"/>
  <c r="G13" i="9" s="1"/>
  <c r="E12" i="9"/>
  <c r="F12" i="9" s="1"/>
  <c r="F7" i="9"/>
  <c r="G7" i="9" s="1"/>
  <c r="H7" i="9" s="1"/>
  <c r="N5" i="8"/>
  <c r="N4" i="8"/>
  <c r="F10" i="5"/>
  <c r="C21" i="5"/>
  <c r="O27" i="10" l="1"/>
  <c r="C10" i="10"/>
  <c r="M27" i="10"/>
  <c r="Q27" i="10" s="1"/>
  <c r="G12" i="9"/>
  <c r="F16" i="9"/>
  <c r="H7" i="5"/>
  <c r="G7" i="5"/>
  <c r="F7" i="5"/>
  <c r="E19" i="5"/>
  <c r="L19" i="10" l="1"/>
  <c r="N6" i="10" s="1"/>
  <c r="H9" i="10" s="1"/>
  <c r="C13" i="10"/>
  <c r="F17" i="9"/>
  <c r="G17" i="9" s="1"/>
  <c r="G16" i="9"/>
  <c r="Q27" i="8"/>
  <c r="M27" i="8"/>
  <c r="N28" i="8"/>
  <c r="O27" i="8"/>
  <c r="N27" i="8"/>
  <c r="C14" i="10" l="1"/>
  <c r="C15" i="10" s="1"/>
  <c r="H10" i="10"/>
  <c r="D25" i="5"/>
  <c r="C7" i="8" l="1"/>
  <c r="C10" i="8" l="1"/>
  <c r="L19" i="8" s="1"/>
  <c r="H14" i="8"/>
  <c r="K6" i="8"/>
  <c r="N6" i="8" l="1"/>
  <c r="C13" i="8"/>
  <c r="K8" i="8"/>
  <c r="G6" i="8"/>
  <c r="K7" i="8"/>
  <c r="K9" i="8"/>
  <c r="K5" i="8"/>
  <c r="K10" i="8" l="1"/>
  <c r="K11" i="8" s="1"/>
  <c r="E12" i="5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H9" i="8" l="1"/>
  <c r="H10" i="8" s="1"/>
  <c r="C14" i="8" l="1"/>
  <c r="C15" i="8" s="1"/>
</calcChain>
</file>

<file path=xl/sharedStrings.xml><?xml version="1.0" encoding="utf-8"?>
<sst xmlns="http://schemas.openxmlformats.org/spreadsheetml/2006/main" count="1320" uniqueCount="74">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</sst>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0" fillId="5" borderId="2" xfId="0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186646-D7D2-894E-BB92-18BF372FB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583114" cy="859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opLeftCell="A2" zoomScale="110" zoomScaleNormal="110" workbookViewId="0">
      <selection activeCell="G11" sqref="G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4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87500</v>
      </c>
      <c r="D10" s="30">
        <v>87500</v>
      </c>
      <c r="E10" s="32"/>
      <c r="F10" s="33">
        <f>D10/350</f>
        <v>250</v>
      </c>
      <c r="G10" s="33">
        <v>250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250</v>
      </c>
      <c r="E12" s="14">
        <f>(D12*A12)*8</f>
        <v>4000</v>
      </c>
      <c r="F12" s="15">
        <f>C10/E12</f>
        <v>21.875</v>
      </c>
      <c r="G12" s="27">
        <f>F12/22</f>
        <v>0.99431818181818177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250</v>
      </c>
      <c r="E13" s="14">
        <f>(D13*A13)*8</f>
        <v>4000</v>
      </c>
      <c r="F13" s="15">
        <f>C10/E13</f>
        <v>21.875</v>
      </c>
      <c r="G13" s="27">
        <f>F13/22</f>
        <v>0.99431818181818177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250</v>
      </c>
      <c r="E14" s="14">
        <f>(D14*A14)*8</f>
        <v>4000</v>
      </c>
      <c r="F14" s="15">
        <f>C10/E14</f>
        <v>21.875</v>
      </c>
      <c r="G14" s="27">
        <f t="shared" ref="G14" si="0">F14/22</f>
        <v>0.99431818181818177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0.125</v>
      </c>
      <c r="G15" s="51">
        <f>F15/22</f>
        <v>5.681818181818182E-3</v>
      </c>
      <c r="J15" s="18"/>
      <c r="K15" s="18"/>
    </row>
    <row r="16" spans="1:293" x14ac:dyDescent="0.2">
      <c r="E16" s="19" t="s">
        <v>8</v>
      </c>
      <c r="F16" s="20">
        <f>F12+F15</f>
        <v>22</v>
      </c>
      <c r="G16" s="21">
        <f>F16/22</f>
        <v>1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24</v>
      </c>
      <c r="G17" s="23">
        <f>F17/22</f>
        <v>1.0909090909090908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</row>
    <row r="20" spans="3:43" ht="15" customHeight="1" x14ac:dyDescent="0.2"/>
    <row r="21" spans="3:43" x14ac:dyDescent="0.2">
      <c r="C21" s="1">
        <f>350*250</f>
        <v>87500</v>
      </c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J35" sqref="J35"/>
    </sheetView>
  </sheetViews>
  <sheetFormatPr baseColWidth="10" defaultRowHeight="15" x14ac:dyDescent="0.2"/>
  <sheetData>
    <row r="3" spans="2:14" x14ac:dyDescent="0.2">
      <c r="B3" s="106" t="s">
        <v>42</v>
      </c>
      <c r="C3" s="106"/>
      <c r="F3" s="106" t="s">
        <v>43</v>
      </c>
      <c r="G3" s="106"/>
      <c r="H3" s="106"/>
      <c r="J3" s="106" t="s">
        <v>44</v>
      </c>
      <c r="K3" s="106"/>
    </row>
    <row r="4" spans="2:14" x14ac:dyDescent="0.2">
      <c r="B4" s="106" t="s">
        <v>45</v>
      </c>
      <c r="C4" s="106"/>
      <c r="F4" s="106" t="s">
        <v>46</v>
      </c>
      <c r="G4" s="106"/>
      <c r="H4" s="106"/>
      <c r="J4" s="82" t="s">
        <v>47</v>
      </c>
      <c r="K4" s="83">
        <v>402</v>
      </c>
      <c r="M4" t="s">
        <v>48</v>
      </c>
      <c r="N4">
        <f>(((2400/36)*2)*2)</f>
        <v>266.66666666666669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((50*2)*2)</f>
        <v>200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87500</v>
      </c>
      <c r="H6" s="89">
        <f>'Puente &amp; Asociados - Leiz '!F17</f>
        <v>24</v>
      </c>
      <c r="J6" s="86" t="s">
        <v>56</v>
      </c>
      <c r="K6" s="87">
        <f>+K4/12</f>
        <v>33.5</v>
      </c>
      <c r="M6" t="s">
        <v>57</v>
      </c>
      <c r="N6">
        <f>L19</f>
        <v>796.25000000000011</v>
      </c>
    </row>
    <row r="7" spans="2:14" x14ac:dyDescent="0.2">
      <c r="B7" s="84" t="s">
        <v>58</v>
      </c>
      <c r="C7" s="90">
        <f>'Puente &amp; Asociados - Leiz '!C10</f>
        <v>87500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24</v>
      </c>
      <c r="I8" s="91"/>
      <c r="J8" s="82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7.0000000000000007E-2</v>
      </c>
      <c r="F9" s="84" t="s">
        <v>63</v>
      </c>
      <c r="G9" s="84"/>
      <c r="H9" s="87">
        <f>((+H8*K11)*2)+N4+N5+N6+N7+N8</f>
        <v>2502.3923030303035</v>
      </c>
      <c r="I9" s="91"/>
      <c r="J9" s="82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6125.0000000000009</v>
      </c>
      <c r="F10" s="84" t="s">
        <v>66</v>
      </c>
      <c r="G10" s="84"/>
      <c r="H10" s="94">
        <f>+H9/C7</f>
        <v>2.8598769177489183E-2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82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6125.0000000000009</v>
      </c>
      <c r="H13" s="96"/>
      <c r="I13" s="96"/>
    </row>
    <row r="14" spans="2:14" x14ac:dyDescent="0.2">
      <c r="B14" s="84" t="s">
        <v>42</v>
      </c>
      <c r="C14" s="97">
        <f>+H9</f>
        <v>2502.3923030303035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-3622.6076969696974</v>
      </c>
      <c r="H15" s="96"/>
      <c r="I15" s="96"/>
    </row>
    <row r="18" spans="2:17" x14ac:dyDescent="0.2">
      <c r="B18" s="105" t="s">
        <v>71</v>
      </c>
      <c r="C18" s="105"/>
      <c r="D18" s="105"/>
      <c r="E18" s="105"/>
      <c r="F18" s="105"/>
      <c r="G18" s="105"/>
    </row>
    <row r="19" spans="2:17" x14ac:dyDescent="0.2">
      <c r="B19" s="105"/>
      <c r="C19" s="105"/>
      <c r="D19" s="105"/>
      <c r="E19" s="105"/>
      <c r="F19" s="105"/>
      <c r="G19" s="105"/>
      <c r="L19">
        <f>C10*13%</f>
        <v>796.25000000000011</v>
      </c>
    </row>
    <row r="20" spans="2:17" x14ac:dyDescent="0.2">
      <c r="B20" s="105"/>
      <c r="C20" s="105"/>
      <c r="D20" s="105"/>
      <c r="E20" s="105"/>
      <c r="F20" s="105"/>
      <c r="G20" s="105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C3871-5355-044B-86D8-A64FAD125426}">
  <dimension ref="A2:KG32"/>
  <sheetViews>
    <sheetView topLeftCell="A2" zoomScale="110" zoomScaleNormal="110" workbookViewId="0">
      <selection activeCell="A12" sqref="A12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4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202000</v>
      </c>
      <c r="D10" s="30">
        <v>202000</v>
      </c>
      <c r="E10" s="32"/>
      <c r="F10" s="33">
        <v>5750</v>
      </c>
      <c r="G10" s="33">
        <v>5750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47">
        <v>250</v>
      </c>
      <c r="E12" s="48">
        <f>(D12*A12)*8</f>
        <v>4000</v>
      </c>
      <c r="F12" s="15">
        <f>C10/E12</f>
        <v>50.5</v>
      </c>
      <c r="G12" s="27">
        <f>F12/22</f>
        <v>2.2954545454545454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250</v>
      </c>
      <c r="E13" s="48">
        <f>(D13*A13)*8</f>
        <v>4000</v>
      </c>
      <c r="F13" s="15">
        <f>C10/E13</f>
        <v>50.5</v>
      </c>
      <c r="G13" s="27">
        <f>F13/22</f>
        <v>2.2954545454545454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250</v>
      </c>
      <c r="E14" s="48">
        <f>(D14*A14)*8</f>
        <v>4000</v>
      </c>
      <c r="F14" s="15">
        <f>C10/E14</f>
        <v>50.5</v>
      </c>
      <c r="G14" s="27">
        <f t="shared" ref="G14" si="0">F14/22</f>
        <v>2.2954545454545454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2.875</v>
      </c>
      <c r="G15" s="51">
        <f>F15/22</f>
        <v>0.13068181818181818</v>
      </c>
      <c r="J15" s="18"/>
      <c r="K15" s="18"/>
    </row>
    <row r="16" spans="1:293" x14ac:dyDescent="0.2">
      <c r="E16" s="19" t="s">
        <v>8</v>
      </c>
      <c r="F16" s="20">
        <f>F12+F15</f>
        <v>53.375</v>
      </c>
      <c r="G16" s="21">
        <f>F16/22</f>
        <v>2.4261363636363638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55.375</v>
      </c>
      <c r="G17" s="23">
        <f>F17/22</f>
        <v>2.5170454545454546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</row>
    <row r="20" spans="3:43" ht="15" customHeight="1" x14ac:dyDescent="0.2"/>
    <row r="21" spans="3:43" x14ac:dyDescent="0.2">
      <c r="C21" s="1">
        <f>5750*35</f>
        <v>201250</v>
      </c>
      <c r="E21" s="78"/>
      <c r="F21" s="78"/>
      <c r="G21" s="78"/>
      <c r="H21" s="78"/>
      <c r="I21" s="78"/>
    </row>
    <row r="22" spans="3:43" x14ac:dyDescent="0.2">
      <c r="C22" s="22">
        <f>C21/35</f>
        <v>5750</v>
      </c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C4:G4"/>
    <mergeCell ref="C8:G8"/>
    <mergeCell ref="FI3:GB3"/>
    <mergeCell ref="GC3:GY3"/>
    <mergeCell ref="GZ3:HS3"/>
    <mergeCell ref="HT3:IP3"/>
    <mergeCell ref="IQ3:JL3"/>
    <mergeCell ref="JM3:KG3"/>
    <mergeCell ref="C3:G3"/>
    <mergeCell ref="L3:AF3"/>
    <mergeCell ref="BZ3:CT3"/>
    <mergeCell ref="CU3:DP3"/>
    <mergeCell ref="DQ3:EL3"/>
    <mergeCell ref="EM3:FH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904F6-F82F-2344-B3C7-397D15FA17BD}">
  <dimension ref="B3:Q28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106" t="s">
        <v>42</v>
      </c>
      <c r="C3" s="106"/>
      <c r="F3" s="106" t="s">
        <v>43</v>
      </c>
      <c r="G3" s="106"/>
      <c r="H3" s="106"/>
      <c r="J3" s="106" t="s">
        <v>44</v>
      </c>
      <c r="K3" s="106"/>
    </row>
    <row r="4" spans="2:14" x14ac:dyDescent="0.2">
      <c r="B4" s="106" t="s">
        <v>45</v>
      </c>
      <c r="C4" s="106"/>
      <c r="F4" s="106" t="s">
        <v>46</v>
      </c>
      <c r="G4" s="106"/>
      <c r="H4" s="106"/>
      <c r="J4" s="98" t="s">
        <v>47</v>
      </c>
      <c r="K4" s="83">
        <v>402</v>
      </c>
      <c r="M4" t="s">
        <v>48</v>
      </c>
      <c r="N4">
        <f>(((2400/36)*3)*2)</f>
        <v>400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98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((50*3)*2)</f>
        <v>300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202000</v>
      </c>
      <c r="H6" s="89">
        <f>'Puente &amp; Asociados - Carpetas'!F17</f>
        <v>55.375</v>
      </c>
      <c r="J6" s="86" t="s">
        <v>56</v>
      </c>
      <c r="K6" s="87">
        <f>+K4/12</f>
        <v>33.5</v>
      </c>
      <c r="M6" t="s">
        <v>57</v>
      </c>
      <c r="N6">
        <f>L19</f>
        <v>1313</v>
      </c>
    </row>
    <row r="7" spans="2:14" x14ac:dyDescent="0.2">
      <c r="B7" s="84" t="s">
        <v>58</v>
      </c>
      <c r="C7" s="90">
        <f>'Puente &amp; Asociados - Carpetas'!C10</f>
        <v>202000</v>
      </c>
      <c r="D7" t="s">
        <v>50</v>
      </c>
      <c r="F7" s="85"/>
      <c r="G7" s="88"/>
      <c r="H7" s="89"/>
      <c r="I7" s="91"/>
      <c r="J7" s="98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55.375</v>
      </c>
      <c r="I8" s="91"/>
      <c r="J8" s="98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0.05</v>
      </c>
      <c r="F9" s="84" t="s">
        <v>63</v>
      </c>
      <c r="G9" s="84"/>
      <c r="H9" s="87">
        <f>((+H8*K11)*2)+N4+N5+N6+N7+N8</f>
        <v>4872.8318068181816</v>
      </c>
      <c r="I9" s="91"/>
      <c r="J9" s="98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10100</v>
      </c>
      <c r="F10" s="84" t="s">
        <v>66</v>
      </c>
      <c r="G10" s="84"/>
      <c r="H10" s="94">
        <f>+H9/C7</f>
        <v>2.4122929736723669E-2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98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10100</v>
      </c>
      <c r="H13" s="96"/>
      <c r="I13" s="96"/>
    </row>
    <row r="14" spans="2:14" x14ac:dyDescent="0.2">
      <c r="B14" s="84" t="s">
        <v>42</v>
      </c>
      <c r="C14" s="97">
        <f>+H9</f>
        <v>4872.8318068181816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-5227.1681931818184</v>
      </c>
      <c r="H15" s="96"/>
      <c r="I15" s="96"/>
    </row>
    <row r="18" spans="2:17" x14ac:dyDescent="0.2">
      <c r="B18" s="105" t="s">
        <v>71</v>
      </c>
      <c r="C18" s="105"/>
      <c r="D18" s="105"/>
      <c r="E18" s="105"/>
      <c r="F18" s="105"/>
      <c r="G18" s="105"/>
    </row>
    <row r="19" spans="2:17" x14ac:dyDescent="0.2">
      <c r="B19" s="105"/>
      <c r="C19" s="105"/>
      <c r="D19" s="105"/>
      <c r="E19" s="105"/>
      <c r="F19" s="105"/>
      <c r="G19" s="105"/>
      <c r="L19">
        <f>C10*13%</f>
        <v>1313</v>
      </c>
    </row>
    <row r="20" spans="2:17" x14ac:dyDescent="0.2">
      <c r="B20" s="105"/>
      <c r="C20" s="105"/>
      <c r="D20" s="105"/>
      <c r="E20" s="105"/>
      <c r="F20" s="105"/>
      <c r="G20" s="105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3:C3"/>
    <mergeCell ref="F3:H3"/>
    <mergeCell ref="J3:K3"/>
    <mergeCell ref="B4:C4"/>
    <mergeCell ref="F4:H4"/>
    <mergeCell ref="B18:G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Puente &amp; Asociados - Leiz </vt:lpstr>
      <vt:lpstr>Costo de Leitz</vt:lpstr>
      <vt:lpstr>Puente &amp; Asociados - Carpetas</vt:lpstr>
      <vt:lpstr>Costo de Carpetas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2020-01-27T16:40:35Z</dcterms:modified>
</cp:coreProperties>
</file>