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2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Clinica de Dialisis/"/>
    </mc:Choice>
  </mc:AlternateContent>
  <xr:revisionPtr revIDLastSave="0" documentId="13_ncr:1_{73D73A0D-9ABC-1D47-837A-68247DAA008A}" xr6:coauthVersionLast="36" xr6:coauthVersionMax="36" xr10:uidLastSave="{00000000-0000-0000-0000-000000000000}"/>
  <bookViews>
    <workbookView xWindow="0" yWindow="460" windowWidth="28760" windowHeight="16620" activeTab="1" xr2:uid="{00000000-000D-0000-FFFF-FFFF00000000}"/>
  </bookViews>
  <sheets>
    <sheet name="Clinica de Dialisis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H7" i="5"/>
  <c r="G7" i="5"/>
  <c r="F7" i="5"/>
  <c r="E19" i="5"/>
  <c r="Q27" i="8" l="1"/>
  <c r="M27" i="8"/>
  <c r="N28" i="8"/>
  <c r="O27" i="8"/>
  <c r="N27" i="8"/>
  <c r="D25" i="5" l="1"/>
  <c r="C7" i="8" l="1"/>
  <c r="C10" i="8" l="1"/>
  <c r="L19" i="8" s="1"/>
  <c r="H14" i="8"/>
  <c r="K6" i="8"/>
  <c r="N6" i="8" l="1"/>
  <c r="H9" i="8" s="1"/>
  <c r="C13" i="8"/>
  <c r="K8" i="8"/>
  <c r="G6" i="8"/>
  <c r="K7" i="8"/>
  <c r="K9" i="8"/>
  <c r="K5" i="8"/>
  <c r="K10" i="8" l="1"/>
  <c r="K11" i="8" s="1"/>
  <c r="E12" i="5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H10" i="8" s="1"/>
  <c r="C14" i="8" l="1"/>
  <c r="C15" i="8" s="1"/>
</calcChain>
</file>

<file path=xl/sharedStrings.xml><?xml version="1.0" encoding="utf-8"?>
<sst xmlns="http://schemas.openxmlformats.org/spreadsheetml/2006/main" count="887" uniqueCount="74">
  <si>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</si>
  <si>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</si>
  <si>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</si>
  <si>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</si>
  <si>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</si>
  <si>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</si>
  <si>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</si>
  <si>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</si>
  <si>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</si>
  <si>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</si>
  <si>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</si>
  <si>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</si>
  <si>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</si>
  <si>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</si>
  <si>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</si>
  <si>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</si>
  <si>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</si>
  <si>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</si>
  <si>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</si>
  <si>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</si>
  <si>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</si>
  <si>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</si>
  <si>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</si>
  <si>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</si>
  <si>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</si>
  <si>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</si>
  <si>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</si>
  <si>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</si>
  <si>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</si>
  <si>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</si>
  <si>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</si>
  <si>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</si>
  <si>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</si>
  <si>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</si>
  <si>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</si>
  <si>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</si>
  <si>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</si>
  <si>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</si>
  <si>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</si>
  <si>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</si>
  <si>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</si>
  <si>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</si>
  <si>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</si>
  <si>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</si>
  <si>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</si>
  <si>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</si>
  <si>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</si>
  <si>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</si>
  <si>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</si>
  <si>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</si>
  <si>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</si>
  <si>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</si>
  <si>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</si>
  <si>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</si>
  <si>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</si>
  <si>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</si>
  <si>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</si>
  <si>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</si>
  <si>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</si>
  <si>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</si>
  <si>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</si>
  <si>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</si>
  <si>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</si>
  <si>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</si>
  <si>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</si>
  <si>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</si>
  <si>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</si>
  <si>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</si>
  <si>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</si>
  <si>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</si>
  <si>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</si>
  <si>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</si>
  <si>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Empaste</t>
  </si>
  <si>
    <t>Sansur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</si>
</sst>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topLeftCell="A2" zoomScale="110" zoomScaleNormal="110" workbookViewId="0">
      <selection activeCell="A16" sqref="A16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7" spans="1:293" x14ac:dyDescent="0.2">
      <c r="F7" s="1">
        <f>240000/2500</f>
        <v>96</v>
      </c>
      <c r="G7" s="1">
        <f>F7/30</f>
        <v>3.2</v>
      </c>
      <c r="H7" s="1">
        <f>G7*F7</f>
        <v>307.20000000000005</v>
      </c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240000</v>
      </c>
      <c r="D10" s="30">
        <v>240000</v>
      </c>
      <c r="E10" s="32"/>
      <c r="F10" s="33">
        <v>1000</v>
      </c>
      <c r="G10" s="33">
        <v>1000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2</v>
      </c>
      <c r="C12" s="12" t="s">
        <v>9</v>
      </c>
      <c r="D12" s="13">
        <v>250</v>
      </c>
      <c r="E12" s="14">
        <f>(D12*A12)*8</f>
        <v>4000</v>
      </c>
      <c r="F12" s="15">
        <f>C10/E12</f>
        <v>60</v>
      </c>
      <c r="G12" s="27">
        <f>F12/22</f>
        <v>2.7272727272727271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2</v>
      </c>
      <c r="C13" s="16" t="s">
        <v>24</v>
      </c>
      <c r="D13" s="47">
        <v>250</v>
      </c>
      <c r="E13" s="14">
        <f>(D13*A13)*8</f>
        <v>4000</v>
      </c>
      <c r="F13" s="15">
        <f>C10/E13</f>
        <v>60</v>
      </c>
      <c r="G13" s="27">
        <f>F13/22</f>
        <v>2.7272727272727271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2</v>
      </c>
      <c r="C14" s="17" t="s">
        <v>10</v>
      </c>
      <c r="D14" s="47">
        <v>250</v>
      </c>
      <c r="E14" s="14">
        <f>(D14*A14)*8</f>
        <v>4000</v>
      </c>
      <c r="F14" s="15">
        <f>C10/E14</f>
        <v>60</v>
      </c>
      <c r="G14" s="27">
        <f t="shared" ref="G14" si="0">F14/22</f>
        <v>2.7272727272727271</v>
      </c>
    </row>
    <row r="15" spans="1:293" x14ac:dyDescent="0.2">
      <c r="A15" s="46">
        <v>2</v>
      </c>
      <c r="C15" s="50" t="s">
        <v>35</v>
      </c>
      <c r="D15" s="47">
        <v>125</v>
      </c>
      <c r="E15" s="48">
        <f>(D15*A15)*8</f>
        <v>2000</v>
      </c>
      <c r="F15" s="49">
        <f>G10/E15</f>
        <v>0.5</v>
      </c>
      <c r="G15" s="51">
        <f>F15/22</f>
        <v>2.2727272727272728E-2</v>
      </c>
      <c r="J15" s="18"/>
      <c r="K15" s="18"/>
    </row>
    <row r="16" spans="1:293" x14ac:dyDescent="0.2">
      <c r="E16" s="19" t="s">
        <v>8</v>
      </c>
      <c r="F16" s="20">
        <f>F12+F15</f>
        <v>60.5</v>
      </c>
      <c r="G16" s="21">
        <f>F16/22</f>
        <v>2.75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62.5</v>
      </c>
      <c r="G17" s="23">
        <f>F17/22</f>
        <v>2.8409090909090908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E19" s="1">
        <f>500*24</f>
        <v>12000</v>
      </c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Q28"/>
  <sheetViews>
    <sheetView tabSelected="1" workbookViewId="0">
      <selection activeCell="C10" sqref="C10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v>402</v>
      </c>
      <c r="M4" t="s">
        <v>48</v>
      </c>
      <c r="N4">
        <f>(((2400/36)*2)*3)</f>
        <v>400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48.842999999999996</v>
      </c>
      <c r="M5" t="s">
        <v>54</v>
      </c>
      <c r="N5">
        <f>((50*2)*3)</f>
        <v>300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240000</v>
      </c>
      <c r="H6" s="89">
        <f>'Clinica de Dialisis'!F17</f>
        <v>62.5</v>
      </c>
      <c r="J6" s="86" t="s">
        <v>56</v>
      </c>
      <c r="K6" s="87">
        <f>+K4/12</f>
        <v>33.5</v>
      </c>
      <c r="M6" t="s">
        <v>57</v>
      </c>
      <c r="N6">
        <f>L19</f>
        <v>2184</v>
      </c>
    </row>
    <row r="7" spans="2:14" x14ac:dyDescent="0.2">
      <c r="B7" s="84" t="s">
        <v>58</v>
      </c>
      <c r="C7" s="90">
        <f>'Clinica de Dialisis'!C10</f>
        <v>240000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33.5</v>
      </c>
      <c r="M7" t="s">
        <v>72</v>
      </c>
      <c r="N7">
        <v>0</v>
      </c>
    </row>
    <row r="8" spans="2:14" x14ac:dyDescent="0.2">
      <c r="F8" s="84" t="s">
        <v>60</v>
      </c>
      <c r="G8" s="84"/>
      <c r="H8" s="92">
        <f>H6</f>
        <v>62.5</v>
      </c>
      <c r="I8" s="91"/>
      <c r="J8" s="82" t="s">
        <v>61</v>
      </c>
      <c r="K8" s="87">
        <f>+K4/12</f>
        <v>33.5</v>
      </c>
      <c r="M8" t="s">
        <v>73</v>
      </c>
      <c r="N8">
        <v>0</v>
      </c>
    </row>
    <row r="9" spans="2:14" x14ac:dyDescent="0.2">
      <c r="B9" s="84" t="s">
        <v>62</v>
      </c>
      <c r="C9" s="93">
        <v>7.0000000000000007E-2</v>
      </c>
      <c r="F9" s="84" t="s">
        <v>63</v>
      </c>
      <c r="G9" s="84"/>
      <c r="H9" s="87">
        <f>((+H8*K11)*2)+N4+N5+N6+N7+N8</f>
        <v>6111.8011363636369</v>
      </c>
      <c r="I9" s="91"/>
      <c r="J9" s="82" t="s">
        <v>64</v>
      </c>
      <c r="K9" s="87">
        <f>+K4/24</f>
        <v>16.75</v>
      </c>
    </row>
    <row r="10" spans="2:14" x14ac:dyDescent="0.2">
      <c r="B10" s="84" t="s">
        <v>65</v>
      </c>
      <c r="C10" s="90">
        <f>+C9*C7</f>
        <v>16800</v>
      </c>
      <c r="F10" s="84" t="s">
        <v>66</v>
      </c>
      <c r="G10" s="84"/>
      <c r="H10" s="94">
        <f>+H9/C7</f>
        <v>2.5465838068181819E-2</v>
      </c>
      <c r="I10" s="91"/>
      <c r="J10" s="95" t="s">
        <v>67</v>
      </c>
      <c r="K10" s="87">
        <f>SUM(K4:K9)</f>
        <v>568.09300000000007</v>
      </c>
    </row>
    <row r="11" spans="2:14" x14ac:dyDescent="0.2">
      <c r="I11" s="96"/>
      <c r="J11" s="82" t="s">
        <v>68</v>
      </c>
      <c r="K11" s="87">
        <f>+K10/22</f>
        <v>25.822409090909094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16800</v>
      </c>
      <c r="H13" s="96"/>
      <c r="I13" s="96"/>
    </row>
    <row r="14" spans="2:14" x14ac:dyDescent="0.2">
      <c r="B14" s="84" t="s">
        <v>42</v>
      </c>
      <c r="C14" s="97">
        <f>+H9</f>
        <v>6111.8011363636369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-10688.198863636364</v>
      </c>
      <c r="H15" s="96"/>
      <c r="I15" s="96"/>
    </row>
    <row r="18" spans="2:17" x14ac:dyDescent="0.2">
      <c r="B18" s="104" t="s">
        <v>71</v>
      </c>
      <c r="C18" s="104"/>
      <c r="D18" s="104"/>
      <c r="E18" s="104"/>
      <c r="F18" s="104"/>
      <c r="G18" s="104"/>
    </row>
    <row r="19" spans="2:17" x14ac:dyDescent="0.2">
      <c r="B19" s="104"/>
      <c r="C19" s="104"/>
      <c r="D19" s="104"/>
      <c r="E19" s="104"/>
      <c r="F19" s="104"/>
      <c r="G19" s="104"/>
      <c r="L19">
        <f>C10*13%</f>
        <v>2184</v>
      </c>
    </row>
    <row r="20" spans="2:17" x14ac:dyDescent="0.2">
      <c r="B20" s="104"/>
      <c r="C20" s="104"/>
      <c r="D20" s="104"/>
      <c r="E20" s="104"/>
      <c r="F20" s="104"/>
      <c r="G20" s="104"/>
    </row>
    <row r="27" spans="2:17" x14ac:dyDescent="0.2">
      <c r="M27">
        <f>N27/0.08</f>
        <v>7000000</v>
      </c>
      <c r="N27">
        <f>280000*2</f>
        <v>560000</v>
      </c>
      <c r="O27">
        <f>N27/0.09</f>
        <v>6222222.222222222</v>
      </c>
      <c r="Q27">
        <f>10000000-M27</f>
        <v>3000000</v>
      </c>
    </row>
    <row r="28" spans="2:17" x14ac:dyDescent="0.2">
      <c r="N28">
        <f>N27/0.0825</f>
        <v>6787878.7878787871</v>
      </c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Clinica de Dialisis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2020-01-22T18:43:14Z</dcterms:modified>
</cp:coreProperties>
</file>