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Tecnologico Bolivariano/"/>
    </mc:Choice>
  </mc:AlternateContent>
  <xr:revisionPtr revIDLastSave="0" documentId="8_{27EB0C71-EA26-D745-8C1C-5F03BD3D9A20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Tecnologico Bolivariano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8" l="1"/>
  <c r="H9" i="8"/>
  <c r="L19" i="8"/>
  <c r="N5" i="8"/>
  <c r="N4" i="8"/>
  <c r="E19" i="5"/>
  <c r="Q27" i="8" l="1"/>
  <c r="M27" i="8"/>
  <c r="N28" i="8"/>
  <c r="O27" i="8"/>
  <c r="N27" i="8"/>
  <c r="D25" i="5" l="1"/>
  <c r="C7" i="8" l="1"/>
  <c r="C10" i="8" l="1"/>
  <c r="H14" i="8"/>
  <c r="K6" i="8"/>
  <c r="N6" i="8" l="1"/>
  <c r="C13" i="8"/>
  <c r="K8" i="8"/>
  <c r="G6" i="8"/>
  <c r="K7" i="8"/>
  <c r="K9" i="8"/>
  <c r="K5" i="8"/>
  <c r="K10" i="8" l="1"/>
  <c r="K11" i="8" s="1"/>
  <c r="E12" i="5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</calcChain>
</file>

<file path=xl/sharedStrings.xml><?xml version="1.0" encoding="utf-8"?>
<sst xmlns="http://schemas.openxmlformats.org/spreadsheetml/2006/main" count="887" uniqueCount="74">
  <si>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</si>
  <si>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</si>
  <si>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</si>
  <si>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</si>
  <si>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</si>
  <si>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</si>
  <si>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</si>
  <si>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</si>
  <si>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</si>
  <si>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</si>
  <si>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</si>
  <si>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</si>
  <si>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</si>
  <si>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</si>
  <si>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</si>
  <si>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</si>
  <si>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</si>
  <si>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</si>
  <si>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</si>
  <si>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</si>
  <si>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</si>
  <si>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</si>
  <si>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</si>
  <si>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</si>
  <si>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</si>
  <si>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</si>
  <si>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</si>
  <si>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</si>
  <si>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</si>
  <si>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</si>
  <si>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</si>
  <si>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</si>
  <si>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</si>
  <si>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</si>
  <si>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</si>
  <si>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</si>
  <si>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</si>
  <si>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</si>
  <si>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</si>
  <si>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</si>
  <si>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</si>
  <si>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</si>
  <si>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</si>
  <si>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</si>
  <si>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</si>
  <si>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</si>
  <si>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</si>
  <si>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</si>
  <si>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</si>
  <si>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</si>
  <si>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</si>
  <si>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</si>
  <si>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</si>
  <si>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</si>
  <si>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</si>
  <si>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</si>
  <si>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</si>
  <si>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</si>
  <si>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</si>
  <si>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</si>
  <si>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</si>
  <si>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</si>
  <si>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</si>
  <si>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</si>
  <si>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</si>
  <si>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</si>
  <si>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</si>
  <si>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</si>
  <si>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</si>
  <si>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</si>
  <si>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</si>
  <si>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</si>
  <si>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Empaste</t>
  </si>
  <si>
    <t>Sansur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</si>
</sst>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zoomScale="110" zoomScaleNormal="110" workbookViewId="0">
      <selection activeCell="A15" sqref="A15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650000</v>
      </c>
      <c r="D10" s="30">
        <v>650000</v>
      </c>
      <c r="E10" s="32"/>
      <c r="F10" s="33">
        <v>12000</v>
      </c>
      <c r="G10" s="33">
        <v>12000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3</v>
      </c>
      <c r="C12" s="12" t="s">
        <v>9</v>
      </c>
      <c r="D12" s="13">
        <v>250</v>
      </c>
      <c r="E12" s="14">
        <f>(D12*A12)*8</f>
        <v>6000</v>
      </c>
      <c r="F12" s="15">
        <f>C10/E12</f>
        <v>108.33333333333333</v>
      </c>
      <c r="G12" s="27">
        <f>F12/22</f>
        <v>4.9242424242424239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3</v>
      </c>
      <c r="C13" s="16" t="s">
        <v>24</v>
      </c>
      <c r="D13" s="47">
        <v>250</v>
      </c>
      <c r="E13" s="14">
        <f>(D13*A13)*8</f>
        <v>6000</v>
      </c>
      <c r="F13" s="15">
        <f>C10/E13</f>
        <v>108.33333333333333</v>
      </c>
      <c r="G13" s="27">
        <f>F13/22</f>
        <v>4.9242424242424239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3</v>
      </c>
      <c r="C14" s="17" t="s">
        <v>10</v>
      </c>
      <c r="D14" s="47">
        <v>250</v>
      </c>
      <c r="E14" s="14">
        <f>(D14*A14)*8</f>
        <v>6000</v>
      </c>
      <c r="F14" s="15">
        <f>C10/E14</f>
        <v>108.33333333333333</v>
      </c>
      <c r="G14" s="27">
        <f t="shared" ref="G14" si="0">F14/22</f>
        <v>4.9242424242424239</v>
      </c>
    </row>
    <row r="15" spans="1:293" x14ac:dyDescent="0.2">
      <c r="A15" s="46">
        <v>3</v>
      </c>
      <c r="C15" s="50" t="s">
        <v>35</v>
      </c>
      <c r="D15" s="47">
        <v>125</v>
      </c>
      <c r="E15" s="48">
        <f>(D15*A15)*8</f>
        <v>3000</v>
      </c>
      <c r="F15" s="49">
        <f>G10/E15</f>
        <v>4</v>
      </c>
      <c r="G15" s="51">
        <f>F15/22</f>
        <v>0.18181818181818182</v>
      </c>
      <c r="J15" s="18"/>
      <c r="K15" s="18"/>
    </row>
    <row r="16" spans="1:293" x14ac:dyDescent="0.2">
      <c r="E16" s="19" t="s">
        <v>8</v>
      </c>
      <c r="F16" s="20">
        <f>F12+F15</f>
        <v>112.33333333333333</v>
      </c>
      <c r="G16" s="21">
        <f>F16/22</f>
        <v>5.1060606060606055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114.33333333333333</v>
      </c>
      <c r="G17" s="23">
        <f>F17/22</f>
        <v>5.1969696969696964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E19" s="1">
        <f>500*24</f>
        <v>12000</v>
      </c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workbookViewId="0">
      <selection activeCell="H9" sqref="H9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v>402</v>
      </c>
      <c r="M4" t="s">
        <v>48</v>
      </c>
      <c r="N4">
        <f>(((2400/36)*3)*4)</f>
        <v>800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48.842999999999996</v>
      </c>
      <c r="M5" t="s">
        <v>54</v>
      </c>
      <c r="N5">
        <f>((50*4)*3)</f>
        <v>600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650000</v>
      </c>
      <c r="H6" s="89">
        <f>'Tecnologico Bolivariano'!F17</f>
        <v>114.33333333333333</v>
      </c>
      <c r="J6" s="86" t="s">
        <v>56</v>
      </c>
      <c r="K6" s="87">
        <f>+K4/12</f>
        <v>33.5</v>
      </c>
      <c r="M6" t="s">
        <v>57</v>
      </c>
      <c r="N6">
        <f>L19</f>
        <v>4225</v>
      </c>
    </row>
    <row r="7" spans="2:14" x14ac:dyDescent="0.2">
      <c r="B7" s="84" t="s">
        <v>58</v>
      </c>
      <c r="C7" s="90">
        <f>'Tecnologico Bolivariano'!C10</f>
        <v>650000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33.5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114.33333333333333</v>
      </c>
      <c r="I8" s="91"/>
      <c r="J8" s="82" t="s">
        <v>61</v>
      </c>
      <c r="K8" s="87">
        <f>+K4/12</f>
        <v>33.5</v>
      </c>
      <c r="M8" t="s">
        <v>73</v>
      </c>
      <c r="N8">
        <v>0</v>
      </c>
    </row>
    <row r="9" spans="2:14" x14ac:dyDescent="0.2">
      <c r="B9" s="84" t="s">
        <v>62</v>
      </c>
      <c r="C9" s="93">
        <v>0.05</v>
      </c>
      <c r="F9" s="84" t="s">
        <v>63</v>
      </c>
      <c r="G9" s="84"/>
      <c r="H9" s="87">
        <f>((+H8*K11)*3)+N4+N5+N6+N7+N8</f>
        <v>14482.08631818182</v>
      </c>
      <c r="I9" s="91"/>
      <c r="J9" s="82" t="s">
        <v>64</v>
      </c>
      <c r="K9" s="87">
        <f>+K4/24</f>
        <v>16.75</v>
      </c>
    </row>
    <row r="10" spans="2:14" x14ac:dyDescent="0.2">
      <c r="B10" s="84" t="s">
        <v>65</v>
      </c>
      <c r="C10" s="90">
        <f>+C9*C7</f>
        <v>32500</v>
      </c>
      <c r="F10" s="84" t="s">
        <v>66</v>
      </c>
      <c r="G10" s="84"/>
      <c r="H10" s="94">
        <f>+H9/C7</f>
        <v>2.2280132797202801E-2</v>
      </c>
      <c r="I10" s="91"/>
      <c r="J10" s="95" t="s">
        <v>67</v>
      </c>
      <c r="K10" s="87">
        <f>SUM(K4:K9)</f>
        <v>568.09300000000007</v>
      </c>
    </row>
    <row r="11" spans="2:14" x14ac:dyDescent="0.2">
      <c r="I11" s="96"/>
      <c r="J11" s="82" t="s">
        <v>68</v>
      </c>
      <c r="K11" s="87">
        <f>+K10/22</f>
        <v>25.822409090909094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32500</v>
      </c>
      <c r="H13" s="96"/>
      <c r="I13" s="96"/>
    </row>
    <row r="14" spans="2:14" x14ac:dyDescent="0.2">
      <c r="B14" s="84" t="s">
        <v>42</v>
      </c>
      <c r="C14" s="97">
        <f>+H9</f>
        <v>14482.08631818182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-18017.91368181818</v>
      </c>
      <c r="H15" s="96"/>
      <c r="I15" s="96"/>
    </row>
    <row r="18" spans="2:17" x14ac:dyDescent="0.2">
      <c r="B18" s="104" t="s">
        <v>71</v>
      </c>
      <c r="C18" s="104"/>
      <c r="D18" s="104"/>
      <c r="E18" s="104"/>
      <c r="F18" s="104"/>
      <c r="G18" s="104"/>
    </row>
    <row r="19" spans="2:17" x14ac:dyDescent="0.2">
      <c r="B19" s="104"/>
      <c r="C19" s="104"/>
      <c r="D19" s="104"/>
      <c r="E19" s="104"/>
      <c r="F19" s="104"/>
      <c r="G19" s="104"/>
      <c r="L19">
        <f>C10*13%</f>
        <v>4225</v>
      </c>
    </row>
    <row r="20" spans="2:17" x14ac:dyDescent="0.2">
      <c r="B20" s="104"/>
      <c r="C20" s="104"/>
      <c r="D20" s="104"/>
      <c r="E20" s="104"/>
      <c r="F20" s="104"/>
      <c r="G20" s="104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Tecnologico Bolivariano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2020-01-22T17:55:52Z</dcterms:modified>
</cp:coreProperties>
</file>