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Degerencia/"/>
    </mc:Choice>
  </mc:AlternateContent>
  <xr:revisionPtr revIDLastSave="0" documentId="8_{8BC169D8-9CE8-D547-AF7C-B99CAF34425D}" xr6:coauthVersionLast="36" xr6:coauthVersionMax="36" xr10:uidLastSave="{00000000-0000-0000-0000-000000000000}"/>
  <bookViews>
    <workbookView xWindow="0" yWindow="460" windowWidth="28760" windowHeight="16620" activeTab="5" xr2:uid="{00000000-000D-0000-FFFF-FFFF00000000}"/>
  </bookViews>
  <sheets>
    <sheet name="Nexpirion" sheetId="5" r:id="rId1"/>
    <sheet name="Sheet1" sheetId="8" r:id="rId2"/>
    <sheet name="Keyfoods" sheetId="9" r:id="rId3"/>
    <sheet name="Sheet 2" sheetId="10" r:id="rId4"/>
    <sheet name="Kerful" sheetId="11" r:id="rId5"/>
    <sheet name="Sheet 3" sheetId="12" r:id="rId6"/>
    <sheet name="Hoja1" sheetId="6" state="hidden" r:id="rId7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2" l="1"/>
  <c r="H8" i="12" s="1"/>
  <c r="C7" i="12"/>
  <c r="I17" i="11"/>
  <c r="N28" i="12"/>
  <c r="N27" i="12"/>
  <c r="O27" i="12" s="1"/>
  <c r="M27" i="12"/>
  <c r="Q27" i="12" s="1"/>
  <c r="H14" i="12"/>
  <c r="K9" i="12"/>
  <c r="K8" i="12"/>
  <c r="K7" i="12"/>
  <c r="C10" i="12"/>
  <c r="K6" i="12"/>
  <c r="G6" i="12"/>
  <c r="N5" i="12"/>
  <c r="K5" i="12"/>
  <c r="K10" i="12" s="1"/>
  <c r="K11" i="12" s="1"/>
  <c r="N4" i="12"/>
  <c r="D25" i="11"/>
  <c r="I20" i="11"/>
  <c r="I19" i="11"/>
  <c r="E19" i="11"/>
  <c r="E15" i="11"/>
  <c r="F15" i="11" s="1"/>
  <c r="G15" i="11" s="1"/>
  <c r="I14" i="11"/>
  <c r="E14" i="11"/>
  <c r="F14" i="11" s="1"/>
  <c r="G14" i="11" s="1"/>
  <c r="E13" i="11"/>
  <c r="F13" i="11" s="1"/>
  <c r="G13" i="11" s="1"/>
  <c r="F12" i="11"/>
  <c r="G12" i="11" s="1"/>
  <c r="E12" i="11"/>
  <c r="F7" i="11"/>
  <c r="G7" i="11" s="1"/>
  <c r="H7" i="11" s="1"/>
  <c r="N4" i="10"/>
  <c r="H6" i="10"/>
  <c r="C7" i="10"/>
  <c r="N28" i="10"/>
  <c r="Q27" i="10"/>
  <c r="N27" i="10"/>
  <c r="O27" i="10" s="1"/>
  <c r="M27" i="10"/>
  <c r="H14" i="10"/>
  <c r="C10" i="10"/>
  <c r="C13" i="10" s="1"/>
  <c r="K9" i="10"/>
  <c r="K8" i="10"/>
  <c r="H8" i="10"/>
  <c r="K7" i="10"/>
  <c r="G6" i="10"/>
  <c r="K6" i="10"/>
  <c r="N5" i="10"/>
  <c r="K5" i="10"/>
  <c r="K10" i="10" s="1"/>
  <c r="K11" i="10" s="1"/>
  <c r="I20" i="9"/>
  <c r="D25" i="9"/>
  <c r="I19" i="9"/>
  <c r="E19" i="9"/>
  <c r="E15" i="9"/>
  <c r="F15" i="9" s="1"/>
  <c r="G15" i="9" s="1"/>
  <c r="I14" i="9"/>
  <c r="E14" i="9"/>
  <c r="F14" i="9" s="1"/>
  <c r="G14" i="9" s="1"/>
  <c r="F13" i="9"/>
  <c r="G13" i="9" s="1"/>
  <c r="E13" i="9"/>
  <c r="E12" i="9"/>
  <c r="F12" i="9" s="1"/>
  <c r="F7" i="9"/>
  <c r="G7" i="9" s="1"/>
  <c r="H7" i="9" s="1"/>
  <c r="N5" i="8"/>
  <c r="N4" i="8"/>
  <c r="I19" i="5"/>
  <c r="L19" i="12" l="1"/>
  <c r="N6" i="12" s="1"/>
  <c r="H9" i="12" s="1"/>
  <c r="C13" i="12"/>
  <c r="F16" i="11"/>
  <c r="H9" i="10"/>
  <c r="L19" i="10"/>
  <c r="N6" i="10" s="1"/>
  <c r="G12" i="9"/>
  <c r="F16" i="9"/>
  <c r="I14" i="5"/>
  <c r="H10" i="12" l="1"/>
  <c r="C14" i="12"/>
  <c r="C15" i="12" s="1"/>
  <c r="F17" i="11"/>
  <c r="G17" i="11" s="1"/>
  <c r="G16" i="11"/>
  <c r="C14" i="10"/>
  <c r="C15" i="10" s="1"/>
  <c r="H10" i="10"/>
  <c r="F17" i="9"/>
  <c r="G17" i="9" s="1"/>
  <c r="G16" i="9"/>
  <c r="H7" i="5"/>
  <c r="G7" i="5"/>
  <c r="F7" i="5"/>
  <c r="E19" i="5"/>
  <c r="Q27" i="8" l="1"/>
  <c r="M27" i="8"/>
  <c r="N28" i="8"/>
  <c r="O27" i="8"/>
  <c r="N27" i="8"/>
  <c r="D25" i="5" l="1"/>
  <c r="C7" i="8" l="1"/>
  <c r="C10" i="8" l="1"/>
  <c r="L19" i="8" s="1"/>
  <c r="H14" i="8"/>
  <c r="K6" i="8"/>
  <c r="N6" i="8" l="1"/>
  <c r="C13" i="8"/>
  <c r="K8" i="8"/>
  <c r="G6" i="8"/>
  <c r="K7" i="8"/>
  <c r="K9" i="8"/>
  <c r="K5" i="8"/>
  <c r="K10" i="8" l="1"/>
  <c r="K11" i="8" s="1"/>
  <c r="E12" i="5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H9" i="8" s="1"/>
  <c r="C14" i="8" l="1"/>
  <c r="C15" i="8" s="1"/>
  <c r="H10" i="8" l="1"/>
</calcChain>
</file>

<file path=xl/sharedStrings.xml><?xml version="1.0" encoding="utf-8"?>
<sst xmlns="http://schemas.openxmlformats.org/spreadsheetml/2006/main" count="1753" uniqueCount="74">
  <si>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</si>
  <si>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</si>
  <si>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</si>
  <si>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</si>
  <si>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</si>
  <si>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</si>
  <si>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</si>
  <si>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</si>
  <si>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</si>
  <si>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</si>
  <si>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</si>
  <si>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</si>
  <si>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</si>
  <si>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</si>
  <si>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</si>
  <si>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</si>
  <si>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</si>
  <si>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</si>
  <si>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</si>
  <si>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</si>
  <si>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</si>
  <si>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</si>
  <si>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</si>
  <si>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</si>
  <si>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</si>
  <si>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</si>
  <si>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</si>
  <si>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</si>
  <si>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</si>
  <si>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</si>
  <si>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</si>
  <si>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</si>
  <si>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</si>
  <si>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</si>
  <si>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</si>
  <si>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</si>
  <si>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</si>
  <si>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</si>
  <si>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</si>
  <si>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</si>
  <si>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</si>
  <si>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</si>
  <si>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</si>
  <si>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</si>
  <si>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</si>
  <si>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</si>
  <si>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</si>
  <si>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</si>
  <si>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</si>
  <si>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</si>
  <si>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</si>
  <si>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</si>
  <si>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</si>
  <si>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</si>
  <si>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</si>
  <si>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</si>
  <si>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</si>
  <si>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</si>
  <si>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</si>
  <si>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</si>
  <si>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</si>
  <si>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</si>
  <si>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</si>
  <si>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</si>
  <si>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</si>
  <si>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</si>
  <si>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</si>
  <si>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</si>
  <si>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</si>
  <si>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</si>
  <si>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</si>
  <si>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</si>
  <si>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Empaste</t>
  </si>
  <si>
    <t>Sansur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</si>
</sst>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0" fillId="5" borderId="2" xfId="0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9D46CE-99EE-4744-B99A-1466FEE5B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583114" cy="8591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822DE9-43BF-2342-A9E1-2314ACA80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583114" cy="8591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opLeftCell="A2" zoomScale="110" zoomScaleNormal="110" workbookViewId="0">
      <selection activeCell="F11" sqref="F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1" t="s">
        <v>18</v>
      </c>
      <c r="D3" s="101"/>
      <c r="E3" s="101"/>
      <c r="F3" s="101"/>
      <c r="G3" s="101"/>
      <c r="H3" s="2"/>
      <c r="I3" s="2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4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99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99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99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99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99"/>
      <c r="HU3" s="100"/>
      <c r="HV3" s="100"/>
      <c r="HW3" s="100"/>
      <c r="HX3" s="100"/>
      <c r="HY3" s="100"/>
      <c r="HZ3" s="100"/>
      <c r="IA3" s="100"/>
      <c r="IB3" s="100"/>
      <c r="IC3" s="100"/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/>
      <c r="IQ3" s="99"/>
      <c r="IR3" s="100"/>
      <c r="IS3" s="100"/>
      <c r="IT3" s="100"/>
      <c r="IU3" s="100"/>
      <c r="IV3" s="100"/>
      <c r="IW3" s="100"/>
      <c r="IX3" s="100"/>
      <c r="IY3" s="100"/>
      <c r="IZ3" s="100"/>
      <c r="JA3" s="100"/>
      <c r="JB3" s="100"/>
      <c r="JC3" s="100"/>
      <c r="JD3" s="100"/>
      <c r="JE3" s="100"/>
      <c r="JF3" s="100"/>
      <c r="JG3" s="100"/>
      <c r="JH3" s="100"/>
      <c r="JI3" s="100"/>
      <c r="JJ3" s="100"/>
      <c r="JK3" s="100"/>
      <c r="JL3" s="100"/>
      <c r="JM3" s="100"/>
      <c r="JN3" s="100"/>
      <c r="JO3" s="100"/>
      <c r="JP3" s="100"/>
      <c r="JQ3" s="100"/>
      <c r="JR3" s="100"/>
      <c r="JS3" s="100"/>
      <c r="JT3" s="100"/>
      <c r="JU3" s="100"/>
      <c r="JV3" s="100"/>
      <c r="JW3" s="100"/>
      <c r="JX3" s="100"/>
      <c r="JY3" s="100"/>
      <c r="JZ3" s="100"/>
      <c r="KA3" s="100"/>
      <c r="KB3" s="100"/>
      <c r="KC3" s="100"/>
      <c r="KD3" s="100"/>
      <c r="KE3" s="100"/>
      <c r="KF3" s="100"/>
      <c r="KG3" s="100"/>
    </row>
    <row r="4" spans="1:293" ht="19" x14ac:dyDescent="0.25">
      <c r="C4" s="101"/>
      <c r="D4" s="101"/>
      <c r="E4" s="101"/>
      <c r="F4" s="101"/>
      <c r="G4" s="101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7" spans="1:293" x14ac:dyDescent="0.2">
      <c r="F7" s="1">
        <f>240000/2500</f>
        <v>96</v>
      </c>
      <c r="G7" s="1">
        <f>F7/30</f>
        <v>3.2</v>
      </c>
      <c r="H7" s="1">
        <f>G7*F7</f>
        <v>307.20000000000005</v>
      </c>
    </row>
    <row r="8" spans="1:293" ht="18.75" customHeight="1" thickBot="1" x14ac:dyDescent="0.3">
      <c r="C8" s="102"/>
      <c r="D8" s="102"/>
      <c r="E8" s="102"/>
      <c r="F8" s="102"/>
      <c r="G8" s="102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65000</v>
      </c>
      <c r="D10" s="30">
        <v>65000</v>
      </c>
      <c r="E10" s="32"/>
      <c r="F10" s="33">
        <v>6750</v>
      </c>
      <c r="G10" s="33">
        <v>6750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</v>
      </c>
      <c r="C12" s="12" t="s">
        <v>9</v>
      </c>
      <c r="D12" s="13">
        <v>250</v>
      </c>
      <c r="E12" s="14">
        <f>(D12*A12)*8</f>
        <v>2000</v>
      </c>
      <c r="F12" s="15">
        <f>C10/E12</f>
        <v>32.5</v>
      </c>
      <c r="G12" s="27">
        <f>F12/22</f>
        <v>1.4772727272727273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</v>
      </c>
      <c r="C13" s="16" t="s">
        <v>24</v>
      </c>
      <c r="D13" s="47">
        <v>250</v>
      </c>
      <c r="E13" s="14">
        <f>(D13*A13)*8</f>
        <v>2000</v>
      </c>
      <c r="F13" s="15">
        <f>C10/E13</f>
        <v>32.5</v>
      </c>
      <c r="G13" s="27">
        <f>F13/22</f>
        <v>1.4772727272727273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</v>
      </c>
      <c r="C14" s="17" t="s">
        <v>10</v>
      </c>
      <c r="D14" s="47">
        <v>250</v>
      </c>
      <c r="E14" s="14">
        <f>(D14*A14)*8</f>
        <v>2000</v>
      </c>
      <c r="F14" s="15">
        <f>C10/E14</f>
        <v>32.5</v>
      </c>
      <c r="G14" s="27">
        <f t="shared" ref="G14" si="0">F14/22</f>
        <v>1.4772727272727273</v>
      </c>
      <c r="I14" s="1">
        <f>35*25</f>
        <v>875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6.75</v>
      </c>
      <c r="G15" s="51">
        <f>F15/22</f>
        <v>0.30681818181818182</v>
      </c>
      <c r="J15" s="18"/>
      <c r="K15" s="18"/>
    </row>
    <row r="16" spans="1:293" x14ac:dyDescent="0.2">
      <c r="E16" s="19" t="s">
        <v>8</v>
      </c>
      <c r="F16" s="20">
        <f>F12+F15</f>
        <v>39.25</v>
      </c>
      <c r="G16" s="21">
        <f>F16/22</f>
        <v>1.7840909090909092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41.25</v>
      </c>
      <c r="G17" s="23">
        <f>F17/22</f>
        <v>1.875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E19" s="1">
        <f>500*24</f>
        <v>12000</v>
      </c>
      <c r="F19" s="56"/>
      <c r="G19" s="56"/>
      <c r="I19" s="1">
        <f>90*3*25</f>
        <v>6750</v>
      </c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Q28"/>
  <sheetViews>
    <sheetView workbookViewId="0">
      <selection activeCell="C10" sqref="C10"/>
    </sheetView>
  </sheetViews>
  <sheetFormatPr baseColWidth="10" defaultRowHeight="15" x14ac:dyDescent="0.2"/>
  <sheetData>
    <row r="3" spans="2:14" x14ac:dyDescent="0.2">
      <c r="B3" s="106" t="s">
        <v>42</v>
      </c>
      <c r="C3" s="106"/>
      <c r="F3" s="106" t="s">
        <v>43</v>
      </c>
      <c r="G3" s="106"/>
      <c r="H3" s="106"/>
      <c r="J3" s="106" t="s">
        <v>44</v>
      </c>
      <c r="K3" s="106"/>
    </row>
    <row r="4" spans="2:14" x14ac:dyDescent="0.2">
      <c r="B4" s="106" t="s">
        <v>45</v>
      </c>
      <c r="C4" s="106"/>
      <c r="F4" s="106" t="s">
        <v>46</v>
      </c>
      <c r="G4" s="106"/>
      <c r="H4" s="106"/>
      <c r="J4" s="82" t="s">
        <v>47</v>
      </c>
      <c r="K4" s="83">
        <v>402</v>
      </c>
      <c r="M4" t="s">
        <v>48</v>
      </c>
      <c r="N4">
        <f>(((2400/36)*1)*2)</f>
        <v>133.33333333333334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48.842999999999996</v>
      </c>
      <c r="M5" t="s">
        <v>54</v>
      </c>
      <c r="N5">
        <f>((50*1)*2)</f>
        <v>100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65000</v>
      </c>
      <c r="H6" s="89">
        <f>Nexpirion!F17</f>
        <v>41.25</v>
      </c>
      <c r="J6" s="86" t="s">
        <v>56</v>
      </c>
      <c r="K6" s="87">
        <f>+K4/12</f>
        <v>33.5</v>
      </c>
      <c r="M6" t="s">
        <v>57</v>
      </c>
      <c r="N6">
        <f>L19</f>
        <v>507</v>
      </c>
    </row>
    <row r="7" spans="2:14" x14ac:dyDescent="0.2">
      <c r="B7" s="84" t="s">
        <v>58</v>
      </c>
      <c r="C7" s="90">
        <f>Nexpirion!C10</f>
        <v>65000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33.5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41.25</v>
      </c>
      <c r="I8" s="91"/>
      <c r="J8" s="82" t="s">
        <v>61</v>
      </c>
      <c r="K8" s="87">
        <f>+K4/12</f>
        <v>33.5</v>
      </c>
      <c r="M8" t="s">
        <v>73</v>
      </c>
      <c r="N8">
        <v>0</v>
      </c>
    </row>
    <row r="9" spans="2:14" x14ac:dyDescent="0.2">
      <c r="B9" s="84" t="s">
        <v>62</v>
      </c>
      <c r="C9" s="93">
        <v>0.06</v>
      </c>
      <c r="F9" s="84" t="s">
        <v>63</v>
      </c>
      <c r="G9" s="84"/>
      <c r="H9" s="87">
        <f>((+H8*K11)*1)+N4+N5+N6+N7+N8</f>
        <v>1805.5077083333333</v>
      </c>
      <c r="I9" s="91"/>
      <c r="J9" s="82" t="s">
        <v>64</v>
      </c>
      <c r="K9" s="87">
        <f>+K4/24</f>
        <v>16.75</v>
      </c>
    </row>
    <row r="10" spans="2:14" x14ac:dyDescent="0.2">
      <c r="B10" s="84" t="s">
        <v>65</v>
      </c>
      <c r="C10" s="90">
        <f>+C9*C7</f>
        <v>3900</v>
      </c>
      <c r="F10" s="84" t="s">
        <v>66</v>
      </c>
      <c r="G10" s="84"/>
      <c r="H10" s="94">
        <f>+H9/C7</f>
        <v>2.7777041666666665E-2</v>
      </c>
      <c r="I10" s="91"/>
      <c r="J10" s="95" t="s">
        <v>67</v>
      </c>
      <c r="K10" s="87">
        <f>SUM(K4:K9)</f>
        <v>568.09300000000007</v>
      </c>
    </row>
    <row r="11" spans="2:14" x14ac:dyDescent="0.2">
      <c r="I11" s="96"/>
      <c r="J11" s="82" t="s">
        <v>68</v>
      </c>
      <c r="K11" s="87">
        <f>+K10/22</f>
        <v>25.822409090909094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3900</v>
      </c>
      <c r="H13" s="96"/>
      <c r="I13" s="96"/>
    </row>
    <row r="14" spans="2:14" x14ac:dyDescent="0.2">
      <c r="B14" s="84" t="s">
        <v>42</v>
      </c>
      <c r="C14" s="97">
        <f>+H9</f>
        <v>1805.5077083333333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-2094.4922916666665</v>
      </c>
      <c r="H15" s="96"/>
      <c r="I15" s="96"/>
    </row>
    <row r="18" spans="2:17" x14ac:dyDescent="0.2">
      <c r="B18" s="105" t="s">
        <v>71</v>
      </c>
      <c r="C18" s="105"/>
      <c r="D18" s="105"/>
      <c r="E18" s="105"/>
      <c r="F18" s="105"/>
      <c r="G18" s="105"/>
    </row>
    <row r="19" spans="2:17" x14ac:dyDescent="0.2">
      <c r="B19" s="105"/>
      <c r="C19" s="105"/>
      <c r="D19" s="105"/>
      <c r="E19" s="105"/>
      <c r="F19" s="105"/>
      <c r="G19" s="105"/>
      <c r="L19">
        <f>C10*13%</f>
        <v>507</v>
      </c>
    </row>
    <row r="20" spans="2:17" x14ac:dyDescent="0.2">
      <c r="B20" s="105"/>
      <c r="C20" s="105"/>
      <c r="D20" s="105"/>
      <c r="E20" s="105"/>
      <c r="F20" s="105"/>
      <c r="G20" s="105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C1A53-6DEF-504B-83EE-12A04469FB53}">
  <dimension ref="A2:KG32"/>
  <sheetViews>
    <sheetView topLeftCell="A2" zoomScale="110" zoomScaleNormal="110" workbookViewId="0">
      <selection activeCell="F11" sqref="F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1" t="s">
        <v>18</v>
      </c>
      <c r="D3" s="101"/>
      <c r="E3" s="101"/>
      <c r="F3" s="101"/>
      <c r="G3" s="101"/>
      <c r="H3" s="2"/>
      <c r="I3" s="2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4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99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99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99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99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99"/>
      <c r="HU3" s="100"/>
      <c r="HV3" s="100"/>
      <c r="HW3" s="100"/>
      <c r="HX3" s="100"/>
      <c r="HY3" s="100"/>
      <c r="HZ3" s="100"/>
      <c r="IA3" s="100"/>
      <c r="IB3" s="100"/>
      <c r="IC3" s="100"/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/>
      <c r="IQ3" s="99"/>
      <c r="IR3" s="100"/>
      <c r="IS3" s="100"/>
      <c r="IT3" s="100"/>
      <c r="IU3" s="100"/>
      <c r="IV3" s="100"/>
      <c r="IW3" s="100"/>
      <c r="IX3" s="100"/>
      <c r="IY3" s="100"/>
      <c r="IZ3" s="100"/>
      <c r="JA3" s="100"/>
      <c r="JB3" s="100"/>
      <c r="JC3" s="100"/>
      <c r="JD3" s="100"/>
      <c r="JE3" s="100"/>
      <c r="JF3" s="100"/>
      <c r="JG3" s="100"/>
      <c r="JH3" s="100"/>
      <c r="JI3" s="100"/>
      <c r="JJ3" s="100"/>
      <c r="JK3" s="100"/>
      <c r="JL3" s="100"/>
      <c r="JM3" s="100"/>
      <c r="JN3" s="100"/>
      <c r="JO3" s="100"/>
      <c r="JP3" s="100"/>
      <c r="JQ3" s="100"/>
      <c r="JR3" s="100"/>
      <c r="JS3" s="100"/>
      <c r="JT3" s="100"/>
      <c r="JU3" s="100"/>
      <c r="JV3" s="100"/>
      <c r="JW3" s="100"/>
      <c r="JX3" s="100"/>
      <c r="JY3" s="100"/>
      <c r="JZ3" s="100"/>
      <c r="KA3" s="100"/>
      <c r="KB3" s="100"/>
      <c r="KC3" s="100"/>
      <c r="KD3" s="100"/>
      <c r="KE3" s="100"/>
      <c r="KF3" s="100"/>
      <c r="KG3" s="100"/>
    </row>
    <row r="4" spans="1:293" ht="19" x14ac:dyDescent="0.25">
      <c r="C4" s="101"/>
      <c r="D4" s="101"/>
      <c r="E4" s="101"/>
      <c r="F4" s="101"/>
      <c r="G4" s="101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7" spans="1:293" x14ac:dyDescent="0.2">
      <c r="F7" s="1">
        <f>240000/2500</f>
        <v>96</v>
      </c>
      <c r="G7" s="1">
        <f>F7/30</f>
        <v>3.2</v>
      </c>
      <c r="H7" s="1">
        <f>G7*F7</f>
        <v>307.20000000000005</v>
      </c>
    </row>
    <row r="8" spans="1:293" ht="18.75" customHeight="1" thickBot="1" x14ac:dyDescent="0.3">
      <c r="C8" s="102"/>
      <c r="D8" s="102"/>
      <c r="E8" s="102"/>
      <c r="F8" s="102"/>
      <c r="G8" s="102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35000</v>
      </c>
      <c r="D10" s="30">
        <v>35000</v>
      </c>
      <c r="E10" s="32"/>
      <c r="F10" s="33">
        <v>1170</v>
      </c>
      <c r="G10" s="33">
        <v>1170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</v>
      </c>
      <c r="C12" s="12" t="s">
        <v>9</v>
      </c>
      <c r="D12" s="47">
        <v>250</v>
      </c>
      <c r="E12" s="48">
        <f>(D12*A12)*8</f>
        <v>2000</v>
      </c>
      <c r="F12" s="15">
        <f>C10/E12</f>
        <v>17.5</v>
      </c>
      <c r="G12" s="27">
        <f>F12/22</f>
        <v>0.79545454545454541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</v>
      </c>
      <c r="C13" s="16" t="s">
        <v>24</v>
      </c>
      <c r="D13" s="47">
        <v>250</v>
      </c>
      <c r="E13" s="48">
        <f>(D13*A13)*8</f>
        <v>2000</v>
      </c>
      <c r="F13" s="15">
        <f>C10/E13</f>
        <v>17.5</v>
      </c>
      <c r="G13" s="27">
        <f>F13/22</f>
        <v>0.79545454545454541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</v>
      </c>
      <c r="C14" s="17" t="s">
        <v>10</v>
      </c>
      <c r="D14" s="47">
        <v>250</v>
      </c>
      <c r="E14" s="48">
        <f>(D14*A14)*8</f>
        <v>2000</v>
      </c>
      <c r="F14" s="15">
        <f>C10/E14</f>
        <v>17.5</v>
      </c>
      <c r="G14" s="27">
        <f t="shared" ref="G14" si="0">F14/22</f>
        <v>0.79545454545454541</v>
      </c>
      <c r="I14" s="1">
        <f>35*25</f>
        <v>875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1.17</v>
      </c>
      <c r="G15" s="51">
        <f>F15/22</f>
        <v>5.3181818181818177E-2</v>
      </c>
      <c r="J15" s="18"/>
      <c r="K15" s="18"/>
    </row>
    <row r="16" spans="1:293" x14ac:dyDescent="0.2">
      <c r="E16" s="19" t="s">
        <v>8</v>
      </c>
      <c r="F16" s="20">
        <f>F12+F15</f>
        <v>18.670000000000002</v>
      </c>
      <c r="G16" s="21">
        <f>F16/22</f>
        <v>0.84863636363636374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20.67</v>
      </c>
      <c r="G17" s="23">
        <f>F17/22</f>
        <v>0.93954545454545457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E19" s="1">
        <f>500*24</f>
        <v>12000</v>
      </c>
      <c r="F19" s="56"/>
      <c r="G19" s="56"/>
      <c r="I19" s="1">
        <f>90*3*25</f>
        <v>6750</v>
      </c>
    </row>
    <row r="20" spans="3:43" ht="15" customHeight="1" x14ac:dyDescent="0.2">
      <c r="I20" s="1">
        <f>65*3*6</f>
        <v>1170</v>
      </c>
    </row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C4:G4"/>
    <mergeCell ref="C8:G8"/>
    <mergeCell ref="FI3:GB3"/>
    <mergeCell ref="GC3:GY3"/>
    <mergeCell ref="GZ3:HS3"/>
    <mergeCell ref="HT3:IP3"/>
    <mergeCell ref="IQ3:JL3"/>
    <mergeCell ref="JM3:KG3"/>
    <mergeCell ref="C3:G3"/>
    <mergeCell ref="L3:AF3"/>
    <mergeCell ref="BZ3:CT3"/>
    <mergeCell ref="CU3:DP3"/>
    <mergeCell ref="DQ3:EL3"/>
    <mergeCell ref="EM3:FH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5DE84-A90B-E146-963D-250820DD1648}">
  <dimension ref="B3:Q28"/>
  <sheetViews>
    <sheetView workbookViewId="0">
      <selection activeCell="N6" sqref="N6"/>
    </sheetView>
  </sheetViews>
  <sheetFormatPr baseColWidth="10" defaultRowHeight="15" x14ac:dyDescent="0.2"/>
  <sheetData>
    <row r="3" spans="2:14" x14ac:dyDescent="0.2">
      <c r="B3" s="106" t="s">
        <v>42</v>
      </c>
      <c r="C3" s="106"/>
      <c r="F3" s="106" t="s">
        <v>43</v>
      </c>
      <c r="G3" s="106"/>
      <c r="H3" s="106"/>
      <c r="J3" s="106" t="s">
        <v>44</v>
      </c>
      <c r="K3" s="106"/>
    </row>
    <row r="4" spans="2:14" x14ac:dyDescent="0.2">
      <c r="B4" s="106" t="s">
        <v>45</v>
      </c>
      <c r="C4" s="106"/>
      <c r="F4" s="106" t="s">
        <v>46</v>
      </c>
      <c r="G4" s="106"/>
      <c r="H4" s="106"/>
      <c r="J4" s="98" t="s">
        <v>47</v>
      </c>
      <c r="K4" s="83">
        <v>402</v>
      </c>
      <c r="M4" t="s">
        <v>48</v>
      </c>
      <c r="N4">
        <f>(((2400/36)*1)*2)</f>
        <v>133.33333333333334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98" t="s">
        <v>52</v>
      </c>
      <c r="H5" s="84" t="s">
        <v>53</v>
      </c>
      <c r="J5" s="86">
        <v>0.1215</v>
      </c>
      <c r="K5" s="87">
        <f>+K4*J5</f>
        <v>48.842999999999996</v>
      </c>
      <c r="M5" t="s">
        <v>54</v>
      </c>
      <c r="N5">
        <f>((50*1)*2)</f>
        <v>100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35000</v>
      </c>
      <c r="H6" s="89">
        <f>Keyfoods!F17</f>
        <v>20.67</v>
      </c>
      <c r="J6" s="86" t="s">
        <v>56</v>
      </c>
      <c r="K6" s="87">
        <f>+K4/12</f>
        <v>33.5</v>
      </c>
      <c r="M6" t="s">
        <v>57</v>
      </c>
      <c r="N6">
        <f>L19</f>
        <v>273</v>
      </c>
    </row>
    <row r="7" spans="2:14" x14ac:dyDescent="0.2">
      <c r="B7" s="84" t="s">
        <v>58</v>
      </c>
      <c r="C7" s="90">
        <f>Keyfoods!C10</f>
        <v>35000</v>
      </c>
      <c r="D7" t="s">
        <v>50</v>
      </c>
      <c r="F7" s="85"/>
      <c r="G7" s="88"/>
      <c r="H7" s="89"/>
      <c r="I7" s="91"/>
      <c r="J7" s="98" t="s">
        <v>59</v>
      </c>
      <c r="K7" s="87">
        <f>+K4/12</f>
        <v>33.5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20.67</v>
      </c>
      <c r="I8" s="91"/>
      <c r="J8" s="98" t="s">
        <v>61</v>
      </c>
      <c r="K8" s="87">
        <f>+K4/12</f>
        <v>33.5</v>
      </c>
      <c r="M8" t="s">
        <v>73</v>
      </c>
      <c r="N8">
        <v>0</v>
      </c>
    </row>
    <row r="9" spans="2:14" x14ac:dyDescent="0.2">
      <c r="B9" s="84" t="s">
        <v>62</v>
      </c>
      <c r="C9" s="93">
        <v>0.06</v>
      </c>
      <c r="F9" s="84" t="s">
        <v>63</v>
      </c>
      <c r="G9" s="84"/>
      <c r="H9" s="87">
        <f>((+H8*K11)*1)+N4+N5+N6+N7+N8</f>
        <v>1040.0825292424242</v>
      </c>
      <c r="I9" s="91"/>
      <c r="J9" s="98" t="s">
        <v>64</v>
      </c>
      <c r="K9" s="87">
        <f>+K4/24</f>
        <v>16.75</v>
      </c>
    </row>
    <row r="10" spans="2:14" x14ac:dyDescent="0.2">
      <c r="B10" s="84" t="s">
        <v>65</v>
      </c>
      <c r="C10" s="90">
        <f>+C9*C7</f>
        <v>2100</v>
      </c>
      <c r="F10" s="84" t="s">
        <v>66</v>
      </c>
      <c r="G10" s="84"/>
      <c r="H10" s="94">
        <f>+H9/C7</f>
        <v>2.9716643692640692E-2</v>
      </c>
      <c r="I10" s="91"/>
      <c r="J10" s="95" t="s">
        <v>67</v>
      </c>
      <c r="K10" s="87">
        <f>SUM(K4:K9)</f>
        <v>568.09300000000007</v>
      </c>
    </row>
    <row r="11" spans="2:14" x14ac:dyDescent="0.2">
      <c r="I11" s="96"/>
      <c r="J11" s="98" t="s">
        <v>68</v>
      </c>
      <c r="K11" s="87">
        <f>+K10/22</f>
        <v>25.822409090909094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2100</v>
      </c>
      <c r="H13" s="96"/>
      <c r="I13" s="96"/>
    </row>
    <row r="14" spans="2:14" x14ac:dyDescent="0.2">
      <c r="B14" s="84" t="s">
        <v>42</v>
      </c>
      <c r="C14" s="97">
        <f>+H9</f>
        <v>1040.0825292424242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-1059.9174707575758</v>
      </c>
      <c r="H15" s="96"/>
      <c r="I15" s="96"/>
    </row>
    <row r="18" spans="2:17" x14ac:dyDescent="0.2">
      <c r="B18" s="105" t="s">
        <v>71</v>
      </c>
      <c r="C18" s="105"/>
      <c r="D18" s="105"/>
      <c r="E18" s="105"/>
      <c r="F18" s="105"/>
      <c r="G18" s="105"/>
    </row>
    <row r="19" spans="2:17" x14ac:dyDescent="0.2">
      <c r="B19" s="105"/>
      <c r="C19" s="105"/>
      <c r="D19" s="105"/>
      <c r="E19" s="105"/>
      <c r="F19" s="105"/>
      <c r="G19" s="105"/>
      <c r="L19">
        <f>C10*13%</f>
        <v>273</v>
      </c>
    </row>
    <row r="20" spans="2:17" x14ac:dyDescent="0.2">
      <c r="B20" s="105"/>
      <c r="C20" s="105"/>
      <c r="D20" s="105"/>
      <c r="E20" s="105"/>
      <c r="F20" s="105"/>
      <c r="G20" s="105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3:C3"/>
    <mergeCell ref="F3:H3"/>
    <mergeCell ref="J3:K3"/>
    <mergeCell ref="B4:C4"/>
    <mergeCell ref="F4:H4"/>
    <mergeCell ref="B18:G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B9F91-AF1F-344F-8490-82DEBCB189CB}">
  <dimension ref="A2:KG32"/>
  <sheetViews>
    <sheetView topLeftCell="A2" zoomScale="110" zoomScaleNormal="110" workbookViewId="0">
      <selection activeCell="H10" sqref="H10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1" t="s">
        <v>18</v>
      </c>
      <c r="D3" s="101"/>
      <c r="E3" s="101"/>
      <c r="F3" s="101"/>
      <c r="G3" s="101"/>
      <c r="H3" s="2"/>
      <c r="I3" s="2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4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99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99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99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99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99"/>
      <c r="HU3" s="100"/>
      <c r="HV3" s="100"/>
      <c r="HW3" s="100"/>
      <c r="HX3" s="100"/>
      <c r="HY3" s="100"/>
      <c r="HZ3" s="100"/>
      <c r="IA3" s="100"/>
      <c r="IB3" s="100"/>
      <c r="IC3" s="100"/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/>
      <c r="IQ3" s="99"/>
      <c r="IR3" s="100"/>
      <c r="IS3" s="100"/>
      <c r="IT3" s="100"/>
      <c r="IU3" s="100"/>
      <c r="IV3" s="100"/>
      <c r="IW3" s="100"/>
      <c r="IX3" s="100"/>
      <c r="IY3" s="100"/>
      <c r="IZ3" s="100"/>
      <c r="JA3" s="100"/>
      <c r="JB3" s="100"/>
      <c r="JC3" s="100"/>
      <c r="JD3" s="100"/>
      <c r="JE3" s="100"/>
      <c r="JF3" s="100"/>
      <c r="JG3" s="100"/>
      <c r="JH3" s="100"/>
      <c r="JI3" s="100"/>
      <c r="JJ3" s="100"/>
      <c r="JK3" s="100"/>
      <c r="JL3" s="100"/>
      <c r="JM3" s="100"/>
      <c r="JN3" s="100"/>
      <c r="JO3" s="100"/>
      <c r="JP3" s="100"/>
      <c r="JQ3" s="100"/>
      <c r="JR3" s="100"/>
      <c r="JS3" s="100"/>
      <c r="JT3" s="100"/>
      <c r="JU3" s="100"/>
      <c r="JV3" s="100"/>
      <c r="JW3" s="100"/>
      <c r="JX3" s="100"/>
      <c r="JY3" s="100"/>
      <c r="JZ3" s="100"/>
      <c r="KA3" s="100"/>
      <c r="KB3" s="100"/>
      <c r="KC3" s="100"/>
      <c r="KD3" s="100"/>
      <c r="KE3" s="100"/>
      <c r="KF3" s="100"/>
      <c r="KG3" s="100"/>
    </row>
    <row r="4" spans="1:293" ht="19" x14ac:dyDescent="0.25">
      <c r="C4" s="101"/>
      <c r="D4" s="101"/>
      <c r="E4" s="101"/>
      <c r="F4" s="101"/>
      <c r="G4" s="101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7" spans="1:293" x14ac:dyDescent="0.2">
      <c r="F7" s="1">
        <f>240000/2500</f>
        <v>96</v>
      </c>
      <c r="G7" s="1">
        <f>F7/30</f>
        <v>3.2</v>
      </c>
      <c r="H7" s="1">
        <f>G7*F7</f>
        <v>307.20000000000005</v>
      </c>
    </row>
    <row r="8" spans="1:293" ht="18.75" customHeight="1" thickBot="1" x14ac:dyDescent="0.3">
      <c r="C8" s="102"/>
      <c r="D8" s="102"/>
      <c r="E8" s="102"/>
      <c r="F8" s="102"/>
      <c r="G8" s="102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40000</v>
      </c>
      <c r="D10" s="30">
        <v>40000</v>
      </c>
      <c r="E10" s="32"/>
      <c r="F10" s="33">
        <v>3000</v>
      </c>
      <c r="G10" s="33">
        <v>3000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</v>
      </c>
      <c r="C12" s="12" t="s">
        <v>9</v>
      </c>
      <c r="D12" s="47">
        <v>250</v>
      </c>
      <c r="E12" s="48">
        <f>(D12*A12)*8</f>
        <v>2000</v>
      </c>
      <c r="F12" s="15">
        <f>C10/E12</f>
        <v>20</v>
      </c>
      <c r="G12" s="27">
        <f>F12/22</f>
        <v>0.90909090909090906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</v>
      </c>
      <c r="C13" s="16" t="s">
        <v>24</v>
      </c>
      <c r="D13" s="47">
        <v>250</v>
      </c>
      <c r="E13" s="48">
        <f>(D13*A13)*8</f>
        <v>2000</v>
      </c>
      <c r="F13" s="15">
        <f>C10/E13</f>
        <v>20</v>
      </c>
      <c r="G13" s="27">
        <f>F13/22</f>
        <v>0.90909090909090906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</v>
      </c>
      <c r="C14" s="17" t="s">
        <v>10</v>
      </c>
      <c r="D14" s="47">
        <v>250</v>
      </c>
      <c r="E14" s="48">
        <f>(D14*A14)*8</f>
        <v>2000</v>
      </c>
      <c r="F14" s="15">
        <f>C10/E14</f>
        <v>20</v>
      </c>
      <c r="G14" s="27">
        <f t="shared" ref="G14" si="0">F14/22</f>
        <v>0.90909090909090906</v>
      </c>
      <c r="I14" s="1">
        <f>35*25</f>
        <v>875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3</v>
      </c>
      <c r="G15" s="51">
        <f>F15/22</f>
        <v>0.13636363636363635</v>
      </c>
      <c r="J15" s="18"/>
      <c r="K15" s="18"/>
    </row>
    <row r="16" spans="1:293" x14ac:dyDescent="0.2">
      <c r="E16" s="19" t="s">
        <v>8</v>
      </c>
      <c r="F16" s="20">
        <f>F12+F15</f>
        <v>23</v>
      </c>
      <c r="G16" s="21">
        <f>F16/22</f>
        <v>1.0454545454545454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25</v>
      </c>
      <c r="G17" s="23">
        <f>F17/22</f>
        <v>1.1363636363636365</v>
      </c>
      <c r="I17" s="28">
        <f>600*5</f>
        <v>3000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E19" s="1">
        <f>500*24</f>
        <v>12000</v>
      </c>
      <c r="F19" s="56"/>
      <c r="G19" s="56"/>
      <c r="I19" s="1">
        <f>90*3*25</f>
        <v>6750</v>
      </c>
    </row>
    <row r="20" spans="3:43" ht="15" customHeight="1" x14ac:dyDescent="0.2">
      <c r="I20" s="1">
        <f>65*3*6</f>
        <v>1170</v>
      </c>
    </row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C4:G4"/>
    <mergeCell ref="C8:G8"/>
    <mergeCell ref="FI3:GB3"/>
    <mergeCell ref="GC3:GY3"/>
    <mergeCell ref="GZ3:HS3"/>
    <mergeCell ref="HT3:IP3"/>
    <mergeCell ref="IQ3:JL3"/>
    <mergeCell ref="JM3:KG3"/>
    <mergeCell ref="C3:G3"/>
    <mergeCell ref="L3:AF3"/>
    <mergeCell ref="BZ3:CT3"/>
    <mergeCell ref="CU3:DP3"/>
    <mergeCell ref="DQ3:EL3"/>
    <mergeCell ref="EM3:FH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AD9F1-1CB8-C744-9621-DCE100BC9DE0}">
  <dimension ref="B3:Q28"/>
  <sheetViews>
    <sheetView tabSelected="1" workbookViewId="0">
      <selection activeCell="N8" sqref="N8"/>
    </sheetView>
  </sheetViews>
  <sheetFormatPr baseColWidth="10" defaultRowHeight="15" x14ac:dyDescent="0.2"/>
  <sheetData>
    <row r="3" spans="2:14" x14ac:dyDescent="0.2">
      <c r="B3" s="106" t="s">
        <v>42</v>
      </c>
      <c r="C3" s="106"/>
      <c r="F3" s="106" t="s">
        <v>43</v>
      </c>
      <c r="G3" s="106"/>
      <c r="H3" s="106"/>
      <c r="J3" s="106" t="s">
        <v>44</v>
      </c>
      <c r="K3" s="106"/>
    </row>
    <row r="4" spans="2:14" x14ac:dyDescent="0.2">
      <c r="B4" s="106" t="s">
        <v>45</v>
      </c>
      <c r="C4" s="106"/>
      <c r="F4" s="106" t="s">
        <v>46</v>
      </c>
      <c r="G4" s="106"/>
      <c r="H4" s="106"/>
      <c r="J4" s="98" t="s">
        <v>47</v>
      </c>
      <c r="K4" s="83">
        <v>402</v>
      </c>
      <c r="M4" t="s">
        <v>48</v>
      </c>
      <c r="N4">
        <f>(((2400/36)*1)*2)</f>
        <v>133.33333333333334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98" t="s">
        <v>52</v>
      </c>
      <c r="H5" s="84" t="s">
        <v>53</v>
      </c>
      <c r="J5" s="86">
        <v>0.1215</v>
      </c>
      <c r="K5" s="87">
        <f>+K4*J5</f>
        <v>48.842999999999996</v>
      </c>
      <c r="M5" t="s">
        <v>54</v>
      </c>
      <c r="N5">
        <f>((50*1)*2)</f>
        <v>100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40000</v>
      </c>
      <c r="H6" s="89">
        <f>Kerful!F17</f>
        <v>25</v>
      </c>
      <c r="J6" s="86" t="s">
        <v>56</v>
      </c>
      <c r="K6" s="87">
        <f>+K4/12</f>
        <v>33.5</v>
      </c>
      <c r="M6" t="s">
        <v>57</v>
      </c>
      <c r="N6">
        <f>L19</f>
        <v>312</v>
      </c>
    </row>
    <row r="7" spans="2:14" x14ac:dyDescent="0.2">
      <c r="B7" s="84" t="s">
        <v>58</v>
      </c>
      <c r="C7" s="90">
        <f>Kerful!C10</f>
        <v>40000</v>
      </c>
      <c r="D7" t="s">
        <v>50</v>
      </c>
      <c r="F7" s="85"/>
      <c r="G7" s="88"/>
      <c r="H7" s="89"/>
      <c r="I7" s="91"/>
      <c r="J7" s="98" t="s">
        <v>59</v>
      </c>
      <c r="K7" s="87">
        <f>+K4/12</f>
        <v>33.5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25</v>
      </c>
      <c r="I8" s="91"/>
      <c r="J8" s="98" t="s">
        <v>61</v>
      </c>
      <c r="K8" s="87">
        <f>+K4/12</f>
        <v>33.5</v>
      </c>
      <c r="M8" t="s">
        <v>73</v>
      </c>
      <c r="N8">
        <v>0</v>
      </c>
    </row>
    <row r="9" spans="2:14" x14ac:dyDescent="0.2">
      <c r="B9" s="84" t="s">
        <v>62</v>
      </c>
      <c r="C9" s="93">
        <v>0.06</v>
      </c>
      <c r="F9" s="84" t="s">
        <v>63</v>
      </c>
      <c r="G9" s="84"/>
      <c r="H9" s="87">
        <f>((+H8*K11)*1)+N4+N5+N6+N7+N8</f>
        <v>1190.8935606060609</v>
      </c>
      <c r="I9" s="91"/>
      <c r="J9" s="98" t="s">
        <v>64</v>
      </c>
      <c r="K9" s="87">
        <f>+K4/24</f>
        <v>16.75</v>
      </c>
    </row>
    <row r="10" spans="2:14" x14ac:dyDescent="0.2">
      <c r="B10" s="84" t="s">
        <v>65</v>
      </c>
      <c r="C10" s="90">
        <f>+C9*C7</f>
        <v>2400</v>
      </c>
      <c r="F10" s="84" t="s">
        <v>66</v>
      </c>
      <c r="G10" s="84"/>
      <c r="H10" s="94">
        <f>+H9/C7</f>
        <v>2.9772339015151521E-2</v>
      </c>
      <c r="I10" s="91"/>
      <c r="J10" s="95" t="s">
        <v>67</v>
      </c>
      <c r="K10" s="87">
        <f>SUM(K4:K9)</f>
        <v>568.09300000000007</v>
      </c>
    </row>
    <row r="11" spans="2:14" x14ac:dyDescent="0.2">
      <c r="I11" s="96"/>
      <c r="J11" s="98" t="s">
        <v>68</v>
      </c>
      <c r="K11" s="87">
        <f>+K10/22</f>
        <v>25.822409090909094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2400</v>
      </c>
      <c r="H13" s="96"/>
      <c r="I13" s="96"/>
    </row>
    <row r="14" spans="2:14" x14ac:dyDescent="0.2">
      <c r="B14" s="84" t="s">
        <v>42</v>
      </c>
      <c r="C14" s="97">
        <f>+H9</f>
        <v>1190.8935606060609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-1209.1064393939391</v>
      </c>
      <c r="H15" s="96"/>
      <c r="I15" s="96"/>
    </row>
    <row r="18" spans="2:17" x14ac:dyDescent="0.2">
      <c r="B18" s="105" t="s">
        <v>71</v>
      </c>
      <c r="C18" s="105"/>
      <c r="D18" s="105"/>
      <c r="E18" s="105"/>
      <c r="F18" s="105"/>
      <c r="G18" s="105"/>
    </row>
    <row r="19" spans="2:17" x14ac:dyDescent="0.2">
      <c r="B19" s="105"/>
      <c r="C19" s="105"/>
      <c r="D19" s="105"/>
      <c r="E19" s="105"/>
      <c r="F19" s="105"/>
      <c r="G19" s="105"/>
      <c r="L19">
        <f>C10*13%</f>
        <v>312</v>
      </c>
    </row>
    <row r="20" spans="2:17" x14ac:dyDescent="0.2">
      <c r="B20" s="105"/>
      <c r="C20" s="105"/>
      <c r="D20" s="105"/>
      <c r="E20" s="105"/>
      <c r="F20" s="105"/>
      <c r="G20" s="105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3:C3"/>
    <mergeCell ref="F3:H3"/>
    <mergeCell ref="J3:K3"/>
    <mergeCell ref="B4:C4"/>
    <mergeCell ref="F4:H4"/>
    <mergeCell ref="B18:G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1" t="s">
        <v>18</v>
      </c>
      <c r="D3" s="101"/>
      <c r="E3" s="101"/>
      <c r="F3" s="101"/>
      <c r="G3" s="101"/>
      <c r="H3" s="2"/>
      <c r="I3" s="2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99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99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99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99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99"/>
      <c r="HU3" s="100"/>
      <c r="HV3" s="100"/>
      <c r="HW3" s="100"/>
      <c r="HX3" s="100"/>
      <c r="HY3" s="100"/>
      <c r="HZ3" s="100"/>
      <c r="IA3" s="100"/>
      <c r="IB3" s="100"/>
      <c r="IC3" s="100"/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/>
      <c r="IQ3" s="99"/>
      <c r="IR3" s="100"/>
      <c r="IS3" s="100"/>
      <c r="IT3" s="100"/>
      <c r="IU3" s="100"/>
      <c r="IV3" s="100"/>
      <c r="IW3" s="100"/>
      <c r="IX3" s="100"/>
      <c r="IY3" s="100"/>
      <c r="IZ3" s="100"/>
      <c r="JA3" s="100"/>
      <c r="JB3" s="100"/>
      <c r="JC3" s="100"/>
      <c r="JD3" s="100"/>
      <c r="JE3" s="100"/>
      <c r="JF3" s="100"/>
      <c r="JG3" s="100"/>
      <c r="JH3" s="100"/>
      <c r="JI3" s="100"/>
      <c r="JJ3" s="100"/>
      <c r="JK3" s="100"/>
      <c r="JL3" s="100"/>
      <c r="JM3" s="100"/>
      <c r="JN3" s="100"/>
      <c r="JO3" s="100"/>
      <c r="JP3" s="100"/>
      <c r="JQ3" s="100"/>
      <c r="JR3" s="100"/>
      <c r="JS3" s="100"/>
      <c r="JT3" s="100"/>
      <c r="JU3" s="100"/>
      <c r="JV3" s="100"/>
      <c r="JW3" s="100"/>
      <c r="JX3" s="100"/>
      <c r="JY3" s="100"/>
      <c r="JZ3" s="100"/>
      <c r="KA3" s="100"/>
      <c r="KB3" s="100"/>
      <c r="KC3" s="100"/>
      <c r="KD3" s="100"/>
      <c r="KE3" s="100"/>
      <c r="KF3" s="100"/>
      <c r="KG3" s="100"/>
    </row>
    <row r="4" spans="1:293" ht="19" x14ac:dyDescent="0.25">
      <c r="C4" s="101"/>
      <c r="D4" s="101"/>
      <c r="E4" s="101"/>
      <c r="F4" s="101"/>
      <c r="G4" s="101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2"/>
      <c r="D8" s="102"/>
      <c r="E8" s="102"/>
      <c r="F8" s="102"/>
      <c r="G8" s="102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Nexpirion</vt:lpstr>
      <vt:lpstr>Sheet1</vt:lpstr>
      <vt:lpstr>Keyfoods</vt:lpstr>
      <vt:lpstr>Sheet 2</vt:lpstr>
      <vt:lpstr>Kerful</vt:lpstr>
      <vt:lpstr>Sheet 3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2020-02-18T21:29:38Z</dcterms:modified>
</cp:coreProperties>
</file>