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Remar\2020\"/>
    </mc:Choice>
  </mc:AlternateContent>
  <xr:revisionPtr revIDLastSave="0" documentId="13_ncr:1_{D25B9CF8-0391-4FD9-90E2-2576BF4D3827}" xr6:coauthVersionLast="45" xr6:coauthVersionMax="45" xr10:uidLastSave="{00000000-0000-0000-0000-000000000000}"/>
  <bookViews>
    <workbookView xWindow="-120" yWindow="-120" windowWidth="20730" windowHeight="11310" xr2:uid="{D75A052C-DD5B-438C-AA91-E7A7C3D93DC8}"/>
  </bookViews>
  <sheets>
    <sheet name="Flujo General" sheetId="1" r:id="rId1"/>
    <sheet name="Facturación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3" l="1"/>
  <c r="F75" i="1" l="1"/>
  <c r="G75" i="1"/>
  <c r="H75" i="1"/>
  <c r="I75" i="1"/>
  <c r="J75" i="1"/>
  <c r="E75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E174" i="1"/>
  <c r="D17" i="1" s="1"/>
  <c r="D66" i="1" s="1"/>
  <c r="D174" i="1"/>
  <c r="F173" i="1"/>
  <c r="F172" i="1"/>
  <c r="F171" i="1"/>
  <c r="F170" i="1"/>
  <c r="F169" i="1"/>
  <c r="F168" i="1"/>
  <c r="F167" i="1"/>
  <c r="F166" i="1"/>
  <c r="F174" i="1" s="1"/>
  <c r="D18" i="1" l="1"/>
  <c r="F114" i="1"/>
  <c r="F115" i="1"/>
  <c r="F116" i="1"/>
  <c r="F117" i="1"/>
  <c r="F118" i="1"/>
  <c r="F119" i="1"/>
  <c r="F120" i="1"/>
  <c r="F121" i="1"/>
  <c r="F122" i="1"/>
  <c r="F123" i="1"/>
  <c r="F124" i="1"/>
  <c r="F113" i="1"/>
  <c r="B154" i="1"/>
  <c r="E26" i="1"/>
  <c r="D103" i="1"/>
  <c r="F95" i="1"/>
  <c r="G95" i="1" s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T95" i="1" s="1"/>
  <c r="U95" i="1" s="1"/>
  <c r="V95" i="1" s="1"/>
  <c r="W95" i="1" s="1"/>
  <c r="X95" i="1" s="1"/>
  <c r="Y95" i="1" s="1"/>
  <c r="Z95" i="1" s="1"/>
  <c r="AA95" i="1" s="1"/>
  <c r="AB95" i="1" s="1"/>
  <c r="AC95" i="1" s="1"/>
  <c r="AD95" i="1" s="1"/>
  <c r="AE95" i="1" s="1"/>
  <c r="AF95" i="1" s="1"/>
  <c r="AG95" i="1" s="1"/>
  <c r="AH95" i="1" s="1"/>
  <c r="AI95" i="1" s="1"/>
  <c r="AJ95" i="1" s="1"/>
  <c r="AK95" i="1" s="1"/>
  <c r="AL95" i="1" s="1"/>
  <c r="AM95" i="1" s="1"/>
  <c r="AN95" i="1" s="1"/>
  <c r="F91" i="1"/>
  <c r="G91" i="1" s="1"/>
  <c r="H91" i="1" s="1"/>
  <c r="I91" i="1" s="1"/>
  <c r="J91" i="1" s="1"/>
  <c r="K91" i="1" s="1"/>
  <c r="L91" i="1" s="1"/>
  <c r="M91" i="1" s="1"/>
  <c r="N91" i="1" s="1"/>
  <c r="O91" i="1" s="1"/>
  <c r="P91" i="1" s="1"/>
  <c r="Q91" i="1" s="1"/>
  <c r="R91" i="1" s="1"/>
  <c r="S91" i="1" s="1"/>
  <c r="T91" i="1" s="1"/>
  <c r="U91" i="1" s="1"/>
  <c r="V91" i="1" s="1"/>
  <c r="W91" i="1" s="1"/>
  <c r="X91" i="1" s="1"/>
  <c r="Y91" i="1" s="1"/>
  <c r="Z91" i="1" s="1"/>
  <c r="AA91" i="1" s="1"/>
  <c r="AB91" i="1" s="1"/>
  <c r="AC91" i="1" s="1"/>
  <c r="AD91" i="1" s="1"/>
  <c r="AE91" i="1" s="1"/>
  <c r="AF91" i="1" s="1"/>
  <c r="AG91" i="1" s="1"/>
  <c r="AH91" i="1" s="1"/>
  <c r="AI91" i="1" s="1"/>
  <c r="AJ91" i="1" s="1"/>
  <c r="AK91" i="1" s="1"/>
  <c r="AL91" i="1" s="1"/>
  <c r="AM91" i="1" s="1"/>
  <c r="AN91" i="1" s="1"/>
  <c r="F87" i="1"/>
  <c r="G87" i="1" s="1"/>
  <c r="H87" i="1" s="1"/>
  <c r="I87" i="1" s="1"/>
  <c r="J87" i="1" s="1"/>
  <c r="K87" i="1" s="1"/>
  <c r="L87" i="1" s="1"/>
  <c r="M87" i="1" s="1"/>
  <c r="N87" i="1" s="1"/>
  <c r="O87" i="1" s="1"/>
  <c r="P87" i="1" s="1"/>
  <c r="Q87" i="1" s="1"/>
  <c r="R87" i="1" s="1"/>
  <c r="S87" i="1" s="1"/>
  <c r="T87" i="1" s="1"/>
  <c r="U87" i="1" s="1"/>
  <c r="V87" i="1" s="1"/>
  <c r="W87" i="1" s="1"/>
  <c r="X87" i="1" s="1"/>
  <c r="Y87" i="1" s="1"/>
  <c r="Z87" i="1" s="1"/>
  <c r="AA87" i="1" s="1"/>
  <c r="AB87" i="1" s="1"/>
  <c r="AC87" i="1" s="1"/>
  <c r="AD87" i="1" s="1"/>
  <c r="AE87" i="1" s="1"/>
  <c r="AF87" i="1" s="1"/>
  <c r="AG87" i="1" s="1"/>
  <c r="AH87" i="1" s="1"/>
  <c r="AI87" i="1" s="1"/>
  <c r="AJ87" i="1" s="1"/>
  <c r="AK87" i="1" s="1"/>
  <c r="AL87" i="1" s="1"/>
  <c r="AM87" i="1" s="1"/>
  <c r="AN87" i="1" s="1"/>
  <c r="D85" i="1"/>
  <c r="F83" i="1"/>
  <c r="G83" i="1" s="1"/>
  <c r="H83" i="1" s="1"/>
  <c r="I83" i="1" s="1"/>
  <c r="J83" i="1" s="1"/>
  <c r="K83" i="1" s="1"/>
  <c r="L83" i="1" s="1"/>
  <c r="M83" i="1" s="1"/>
  <c r="N83" i="1" s="1"/>
  <c r="O83" i="1" s="1"/>
  <c r="P83" i="1" s="1"/>
  <c r="Q83" i="1" s="1"/>
  <c r="R83" i="1" s="1"/>
  <c r="S83" i="1" s="1"/>
  <c r="T83" i="1" s="1"/>
  <c r="U83" i="1" s="1"/>
  <c r="V83" i="1" s="1"/>
  <c r="W83" i="1" s="1"/>
  <c r="X83" i="1" s="1"/>
  <c r="Y83" i="1" s="1"/>
  <c r="Z83" i="1" s="1"/>
  <c r="AA83" i="1" s="1"/>
  <c r="AB83" i="1" s="1"/>
  <c r="AC83" i="1" s="1"/>
  <c r="AD83" i="1" s="1"/>
  <c r="AE83" i="1" s="1"/>
  <c r="AF83" i="1" s="1"/>
  <c r="AG83" i="1" s="1"/>
  <c r="AH83" i="1" s="1"/>
  <c r="AI83" i="1" s="1"/>
  <c r="AJ83" i="1" s="1"/>
  <c r="AK83" i="1" s="1"/>
  <c r="AL83" i="1" s="1"/>
  <c r="AM83" i="1" s="1"/>
  <c r="AN83" i="1" s="1"/>
  <c r="E82" i="1"/>
  <c r="F82" i="1" s="1"/>
  <c r="G82" i="1" l="1"/>
  <c r="H82" i="1" l="1"/>
  <c r="I82" i="1" l="1"/>
  <c r="J82" i="1" l="1"/>
  <c r="K82" i="1" l="1"/>
  <c r="L82" i="1" l="1"/>
  <c r="M82" i="1" l="1"/>
  <c r="N82" i="1" l="1"/>
  <c r="O82" i="1" l="1"/>
  <c r="F76" i="1"/>
  <c r="G76" i="1" s="1"/>
  <c r="H76" i="1" s="1"/>
  <c r="I76" i="1" s="1"/>
  <c r="J76" i="1" s="1"/>
  <c r="K76" i="1" s="1"/>
  <c r="L76" i="1" s="1"/>
  <c r="M76" i="1" s="1"/>
  <c r="N76" i="1" s="1"/>
  <c r="O76" i="1" s="1"/>
  <c r="P76" i="1" s="1"/>
  <c r="Q76" i="1" s="1"/>
  <c r="R76" i="1" s="1"/>
  <c r="S76" i="1" s="1"/>
  <c r="T76" i="1" s="1"/>
  <c r="U76" i="1" s="1"/>
  <c r="V76" i="1" s="1"/>
  <c r="W76" i="1" s="1"/>
  <c r="X76" i="1" s="1"/>
  <c r="Y76" i="1" s="1"/>
  <c r="Z76" i="1" s="1"/>
  <c r="AA76" i="1" s="1"/>
  <c r="AB76" i="1" s="1"/>
  <c r="AC76" i="1" s="1"/>
  <c r="AD76" i="1" s="1"/>
  <c r="AE76" i="1" s="1"/>
  <c r="AF76" i="1" s="1"/>
  <c r="AG76" i="1" s="1"/>
  <c r="AH76" i="1" s="1"/>
  <c r="AI76" i="1" s="1"/>
  <c r="AJ76" i="1" s="1"/>
  <c r="AK76" i="1" s="1"/>
  <c r="AL76" i="1" s="1"/>
  <c r="AM76" i="1" s="1"/>
  <c r="AN76" i="1" s="1"/>
  <c r="D72" i="1"/>
  <c r="F70" i="1"/>
  <c r="G70" i="1" s="1"/>
  <c r="H70" i="1" s="1"/>
  <c r="I70" i="1" s="1"/>
  <c r="J70" i="1" s="1"/>
  <c r="K70" i="1" s="1"/>
  <c r="L70" i="1" s="1"/>
  <c r="M70" i="1" s="1"/>
  <c r="N70" i="1" s="1"/>
  <c r="O70" i="1" s="1"/>
  <c r="P70" i="1" s="1"/>
  <c r="Q70" i="1" s="1"/>
  <c r="R70" i="1" s="1"/>
  <c r="S70" i="1" s="1"/>
  <c r="T70" i="1" s="1"/>
  <c r="U70" i="1" s="1"/>
  <c r="V70" i="1" s="1"/>
  <c r="W70" i="1" s="1"/>
  <c r="X70" i="1" s="1"/>
  <c r="Y70" i="1" s="1"/>
  <c r="Z70" i="1" s="1"/>
  <c r="AA70" i="1" s="1"/>
  <c r="AB70" i="1" s="1"/>
  <c r="AC70" i="1" s="1"/>
  <c r="AD70" i="1" s="1"/>
  <c r="AE70" i="1" s="1"/>
  <c r="AF70" i="1" s="1"/>
  <c r="AG70" i="1" s="1"/>
  <c r="AH70" i="1" s="1"/>
  <c r="AI70" i="1" s="1"/>
  <c r="AJ70" i="1" s="1"/>
  <c r="AK70" i="1" s="1"/>
  <c r="AL70" i="1" s="1"/>
  <c r="AM70" i="1" s="1"/>
  <c r="AN70" i="1" s="1"/>
  <c r="P82" i="1" l="1"/>
  <c r="F64" i="1"/>
  <c r="G64" i="1" s="1"/>
  <c r="H64" i="1" s="1"/>
  <c r="I64" i="1" s="1"/>
  <c r="J64" i="1" s="1"/>
  <c r="K64" i="1" s="1"/>
  <c r="L64" i="1" s="1"/>
  <c r="M64" i="1" s="1"/>
  <c r="N64" i="1" s="1"/>
  <c r="O64" i="1" s="1"/>
  <c r="P64" i="1" s="1"/>
  <c r="Q64" i="1" s="1"/>
  <c r="R64" i="1" s="1"/>
  <c r="S64" i="1" s="1"/>
  <c r="T64" i="1" s="1"/>
  <c r="U64" i="1" s="1"/>
  <c r="V64" i="1" s="1"/>
  <c r="W64" i="1" s="1"/>
  <c r="X64" i="1" s="1"/>
  <c r="Y64" i="1" s="1"/>
  <c r="Z64" i="1" s="1"/>
  <c r="AA64" i="1" s="1"/>
  <c r="AB64" i="1" s="1"/>
  <c r="AC64" i="1" s="1"/>
  <c r="AD64" i="1" s="1"/>
  <c r="AE64" i="1" s="1"/>
  <c r="AF64" i="1" s="1"/>
  <c r="AG64" i="1" s="1"/>
  <c r="AH64" i="1" s="1"/>
  <c r="AI64" i="1" s="1"/>
  <c r="AJ64" i="1" s="1"/>
  <c r="AK64" i="1" s="1"/>
  <c r="AL64" i="1" s="1"/>
  <c r="AM64" i="1" s="1"/>
  <c r="AN64" i="1" s="1"/>
  <c r="D60" i="1"/>
  <c r="D54" i="1"/>
  <c r="F58" i="1"/>
  <c r="G58" i="1" s="1"/>
  <c r="H58" i="1" s="1"/>
  <c r="I58" i="1" s="1"/>
  <c r="J58" i="1" s="1"/>
  <c r="K58" i="1" s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AD58" i="1" s="1"/>
  <c r="AE58" i="1" s="1"/>
  <c r="AF58" i="1" s="1"/>
  <c r="AG58" i="1" s="1"/>
  <c r="AH58" i="1" s="1"/>
  <c r="AI58" i="1" s="1"/>
  <c r="AJ58" i="1" s="1"/>
  <c r="AK58" i="1" s="1"/>
  <c r="AL58" i="1" s="1"/>
  <c r="AM58" i="1" s="1"/>
  <c r="AN58" i="1" s="1"/>
  <c r="F52" i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Z52" i="1" s="1"/>
  <c r="AA52" i="1" s="1"/>
  <c r="AB52" i="1" s="1"/>
  <c r="AC52" i="1" s="1"/>
  <c r="AD52" i="1" s="1"/>
  <c r="AE52" i="1" s="1"/>
  <c r="AF52" i="1" s="1"/>
  <c r="AG52" i="1" s="1"/>
  <c r="AH52" i="1" s="1"/>
  <c r="AI52" i="1" s="1"/>
  <c r="AJ52" i="1" s="1"/>
  <c r="AK52" i="1" s="1"/>
  <c r="AL52" i="1" s="1"/>
  <c r="AM52" i="1" s="1"/>
  <c r="AN52" i="1" s="1"/>
  <c r="D37" i="1"/>
  <c r="F43" i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AK43" i="1" s="1"/>
  <c r="AL43" i="1" s="1"/>
  <c r="AM43" i="1" s="1"/>
  <c r="AN43" i="1" s="1"/>
  <c r="F35" i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Z35" i="1" s="1"/>
  <c r="AA35" i="1" s="1"/>
  <c r="AB35" i="1" s="1"/>
  <c r="AC35" i="1" s="1"/>
  <c r="AD35" i="1" s="1"/>
  <c r="AE35" i="1" s="1"/>
  <c r="AF35" i="1" s="1"/>
  <c r="AG35" i="1" s="1"/>
  <c r="AH35" i="1" s="1"/>
  <c r="AI35" i="1" s="1"/>
  <c r="AJ35" i="1" s="1"/>
  <c r="AK35" i="1" s="1"/>
  <c r="AL35" i="1" s="1"/>
  <c r="AM35" i="1" s="1"/>
  <c r="AN35" i="1" s="1"/>
  <c r="F27" i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AH27" i="1" s="1"/>
  <c r="AI27" i="1" s="1"/>
  <c r="AJ27" i="1" s="1"/>
  <c r="AK27" i="1" s="1"/>
  <c r="AL27" i="1" s="1"/>
  <c r="AM27" i="1" s="1"/>
  <c r="AN27" i="1" s="1"/>
  <c r="E42" i="1"/>
  <c r="F42" i="1" s="1"/>
  <c r="G42" i="1" s="1"/>
  <c r="D45" i="1"/>
  <c r="F85" i="1" l="1"/>
  <c r="F84" i="1" s="1"/>
  <c r="E85" i="1"/>
  <c r="E84" i="1" s="1"/>
  <c r="G85" i="1"/>
  <c r="G84" i="1" s="1"/>
  <c r="H85" i="1"/>
  <c r="H84" i="1" s="1"/>
  <c r="I85" i="1"/>
  <c r="I84" i="1" s="1"/>
  <c r="J85" i="1"/>
  <c r="J84" i="1" s="1"/>
  <c r="K85" i="1"/>
  <c r="K84" i="1" s="1"/>
  <c r="L85" i="1"/>
  <c r="L84" i="1" s="1"/>
  <c r="M85" i="1"/>
  <c r="M84" i="1" s="1"/>
  <c r="N85" i="1"/>
  <c r="N84" i="1" s="1"/>
  <c r="O85" i="1"/>
  <c r="O84" i="1" s="1"/>
  <c r="Q82" i="1"/>
  <c r="P85" i="1"/>
  <c r="E45" i="1"/>
  <c r="E44" i="1" s="1"/>
  <c r="H42" i="1"/>
  <c r="G45" i="1"/>
  <c r="G44" i="1" s="1"/>
  <c r="F45" i="1"/>
  <c r="F44" i="1" s="1"/>
  <c r="E34" i="1"/>
  <c r="E86" i="1" s="1"/>
  <c r="E90" i="1" s="1"/>
  <c r="E94" i="1" s="1"/>
  <c r="P84" i="1" l="1"/>
  <c r="R82" i="1"/>
  <c r="Q85" i="1"/>
  <c r="I42" i="1"/>
  <c r="H45" i="1"/>
  <c r="H44" i="1" s="1"/>
  <c r="E37" i="1"/>
  <c r="E39" i="1"/>
  <c r="Q84" i="1" l="1"/>
  <c r="S82" i="1"/>
  <c r="R85" i="1"/>
  <c r="J42" i="1"/>
  <c r="I45" i="1"/>
  <c r="I44" i="1" s="1"/>
  <c r="R84" i="1" l="1"/>
  <c r="S85" i="1"/>
  <c r="T82" i="1"/>
  <c r="K42" i="1"/>
  <c r="J45" i="1"/>
  <c r="J44" i="1" s="1"/>
  <c r="U82" i="1" l="1"/>
  <c r="T85" i="1"/>
  <c r="S84" i="1"/>
  <c r="L42" i="1"/>
  <c r="K45" i="1"/>
  <c r="K44" i="1" s="1"/>
  <c r="V82" i="1" l="1"/>
  <c r="U85" i="1"/>
  <c r="T84" i="1"/>
  <c r="M42" i="1"/>
  <c r="L45" i="1"/>
  <c r="L44" i="1" s="1"/>
  <c r="W82" i="1" l="1"/>
  <c r="V85" i="1"/>
  <c r="U84" i="1"/>
  <c r="N42" i="1"/>
  <c r="M45" i="1"/>
  <c r="M44" i="1" s="1"/>
  <c r="X82" i="1" l="1"/>
  <c r="W85" i="1"/>
  <c r="V84" i="1"/>
  <c r="O42" i="1"/>
  <c r="N45" i="1"/>
  <c r="N44" i="1" s="1"/>
  <c r="W84" i="1" l="1"/>
  <c r="Y82" i="1"/>
  <c r="X85" i="1"/>
  <c r="P42" i="1"/>
  <c r="O45" i="1"/>
  <c r="O44" i="1" s="1"/>
  <c r="X84" i="1" l="1"/>
  <c r="Z82" i="1"/>
  <c r="Y85" i="1"/>
  <c r="Q42" i="1"/>
  <c r="P45" i="1"/>
  <c r="P44" i="1" s="1"/>
  <c r="AA82" i="1" l="1"/>
  <c r="Z85" i="1"/>
  <c r="Y84" i="1"/>
  <c r="R42" i="1"/>
  <c r="Q45" i="1"/>
  <c r="Q44" i="1" s="1"/>
  <c r="Z84" i="1" l="1"/>
  <c r="AA85" i="1"/>
  <c r="AB82" i="1"/>
  <c r="S42" i="1"/>
  <c r="R45" i="1"/>
  <c r="R44" i="1" s="1"/>
  <c r="AB85" i="1" l="1"/>
  <c r="AB84" i="1" s="1"/>
  <c r="AC82" i="1"/>
  <c r="AA84" i="1"/>
  <c r="T42" i="1"/>
  <c r="S45" i="1"/>
  <c r="S44" i="1" s="1"/>
  <c r="AD82" i="1" l="1"/>
  <c r="AC85" i="1"/>
  <c r="AC84" i="1" s="1"/>
  <c r="U42" i="1"/>
  <c r="T45" i="1"/>
  <c r="T44" i="1" s="1"/>
  <c r="AE82" i="1" l="1"/>
  <c r="AD85" i="1"/>
  <c r="AD84" i="1" s="1"/>
  <c r="V42" i="1"/>
  <c r="U45" i="1"/>
  <c r="U44" i="1" s="1"/>
  <c r="AF82" i="1" l="1"/>
  <c r="AE85" i="1"/>
  <c r="AE84" i="1" s="1"/>
  <c r="W42" i="1"/>
  <c r="V45" i="1"/>
  <c r="V44" i="1" s="1"/>
  <c r="AG82" i="1" l="1"/>
  <c r="AF85" i="1"/>
  <c r="AF84" i="1" s="1"/>
  <c r="X42" i="1"/>
  <c r="W45" i="1"/>
  <c r="W44" i="1" s="1"/>
  <c r="AH82" i="1" l="1"/>
  <c r="AG85" i="1"/>
  <c r="AG84" i="1" s="1"/>
  <c r="Y42" i="1"/>
  <c r="X45" i="1"/>
  <c r="X44" i="1" s="1"/>
  <c r="AI82" i="1" l="1"/>
  <c r="AH85" i="1"/>
  <c r="AH84" i="1" s="1"/>
  <c r="Z42" i="1"/>
  <c r="Y45" i="1"/>
  <c r="Y44" i="1" s="1"/>
  <c r="AJ82" i="1" l="1"/>
  <c r="AI85" i="1"/>
  <c r="AI84" i="1" s="1"/>
  <c r="AA42" i="1"/>
  <c r="Z45" i="1"/>
  <c r="Z44" i="1" s="1"/>
  <c r="AK82" i="1" l="1"/>
  <c r="AJ85" i="1"/>
  <c r="AJ84" i="1" s="1"/>
  <c r="AB42" i="1"/>
  <c r="AA45" i="1"/>
  <c r="AA44" i="1" s="1"/>
  <c r="AB45" i="1" l="1"/>
  <c r="AB44" i="1" s="1"/>
  <c r="AC42" i="1"/>
  <c r="AL82" i="1"/>
  <c r="AK85" i="1"/>
  <c r="AK84" i="1" s="1"/>
  <c r="D3" i="1"/>
  <c r="D9" i="1"/>
  <c r="D30" i="1"/>
  <c r="D29" i="1"/>
  <c r="AM82" i="1" l="1"/>
  <c r="AL85" i="1"/>
  <c r="AL84" i="1" s="1"/>
  <c r="AD42" i="1"/>
  <c r="AC45" i="1"/>
  <c r="AC44" i="1" s="1"/>
  <c r="D31" i="1"/>
  <c r="D12" i="1"/>
  <c r="AE42" i="1" l="1"/>
  <c r="AD45" i="1"/>
  <c r="AD44" i="1" s="1"/>
  <c r="AM85" i="1"/>
  <c r="AM84" i="1" s="1"/>
  <c r="AN82" i="1"/>
  <c r="AN85" i="1" s="1"/>
  <c r="AN84" i="1" s="1"/>
  <c r="E30" i="1"/>
  <c r="E29" i="1"/>
  <c r="E31" i="1"/>
  <c r="F26" i="1" s="1"/>
  <c r="D16" i="1"/>
  <c r="AF42" i="1" l="1"/>
  <c r="AE45" i="1"/>
  <c r="AE44" i="1" s="1"/>
  <c r="D93" i="1"/>
  <c r="D89" i="1"/>
  <c r="E38" i="1"/>
  <c r="E36" i="1" s="1"/>
  <c r="E46" i="1" s="1"/>
  <c r="D46" i="1"/>
  <c r="D38" i="1"/>
  <c r="D39" i="1" s="1"/>
  <c r="F34" i="1"/>
  <c r="F30" i="1"/>
  <c r="F29" i="1"/>
  <c r="F31" i="1"/>
  <c r="G34" i="1" s="1"/>
  <c r="G86" i="1" s="1"/>
  <c r="G90" i="1" s="1"/>
  <c r="G94" i="1" s="1"/>
  <c r="AG42" i="1" l="1"/>
  <c r="AF45" i="1"/>
  <c r="AF44" i="1" s="1"/>
  <c r="F39" i="1"/>
  <c r="F86" i="1"/>
  <c r="E89" i="1"/>
  <c r="E88" i="1" s="1"/>
  <c r="G89" i="1"/>
  <c r="G88" i="1" s="1"/>
  <c r="F37" i="1"/>
  <c r="F38" i="1"/>
  <c r="F28" i="1"/>
  <c r="G26" i="1"/>
  <c r="E28" i="1"/>
  <c r="E47" i="1" s="1"/>
  <c r="E48" i="1" s="1"/>
  <c r="E66" i="1" s="1"/>
  <c r="AH42" i="1" l="1"/>
  <c r="AG45" i="1"/>
  <c r="AG44" i="1" s="1"/>
  <c r="F36" i="1"/>
  <c r="F46" i="1" s="1"/>
  <c r="F89" i="1"/>
  <c r="F88" i="1" s="1"/>
  <c r="F90" i="1"/>
  <c r="F94" i="1" s="1"/>
  <c r="E60" i="1"/>
  <c r="E78" i="1"/>
  <c r="E54" i="1"/>
  <c r="E72" i="1"/>
  <c r="G30" i="1"/>
  <c r="G29" i="1"/>
  <c r="G31" i="1"/>
  <c r="AI42" i="1" l="1"/>
  <c r="AH45" i="1"/>
  <c r="AH44" i="1" s="1"/>
  <c r="F47" i="1"/>
  <c r="F48" i="1" s="1"/>
  <c r="E77" i="1"/>
  <c r="E63" i="1"/>
  <c r="E65" i="1"/>
  <c r="E69" i="1"/>
  <c r="E71" i="1"/>
  <c r="E51" i="1"/>
  <c r="E53" i="1"/>
  <c r="E57" i="1"/>
  <c r="E59" i="1"/>
  <c r="G28" i="1"/>
  <c r="H26" i="1"/>
  <c r="F54" i="1" l="1"/>
  <c r="F53" i="1" s="1"/>
  <c r="F66" i="1"/>
  <c r="F65" i="1" s="1"/>
  <c r="AJ42" i="1"/>
  <c r="AI45" i="1"/>
  <c r="AI44" i="1" s="1"/>
  <c r="F72" i="1"/>
  <c r="F60" i="1"/>
  <c r="F57" i="1" s="1"/>
  <c r="F78" i="1"/>
  <c r="E93" i="1"/>
  <c r="E92" i="1" s="1"/>
  <c r="E99" i="1" s="1"/>
  <c r="H30" i="1"/>
  <c r="H29" i="1"/>
  <c r="H31" i="1"/>
  <c r="I26" i="1" s="1"/>
  <c r="F51" i="1" l="1"/>
  <c r="F59" i="1"/>
  <c r="F71" i="1"/>
  <c r="F63" i="1"/>
  <c r="F77" i="1"/>
  <c r="AK42" i="1"/>
  <c r="AJ45" i="1"/>
  <c r="AJ44" i="1" s="1"/>
  <c r="E97" i="1"/>
  <c r="E96" i="1" s="1"/>
  <c r="E98" i="1"/>
  <c r="H28" i="1"/>
  <c r="I30" i="1"/>
  <c r="I29" i="1"/>
  <c r="I31" i="1"/>
  <c r="J26" i="1" s="1"/>
  <c r="F93" i="1" l="1"/>
  <c r="F97" i="1" s="1"/>
  <c r="F96" i="1" s="1"/>
  <c r="AL42" i="1"/>
  <c r="AK45" i="1"/>
  <c r="AK44" i="1" s="1"/>
  <c r="I28" i="1"/>
  <c r="J30" i="1"/>
  <c r="J29" i="1"/>
  <c r="J31" i="1"/>
  <c r="K26" i="1" s="1"/>
  <c r="F92" i="1" l="1"/>
  <c r="F99" i="1" s="1"/>
  <c r="F98" i="1" s="1"/>
  <c r="AM42" i="1"/>
  <c r="AL45" i="1"/>
  <c r="AL44" i="1" s="1"/>
  <c r="K30" i="1"/>
  <c r="K29" i="1"/>
  <c r="J28" i="1"/>
  <c r="K31" i="1"/>
  <c r="L26" i="1" s="1"/>
  <c r="AN42" i="1" l="1"/>
  <c r="AN45" i="1" s="1"/>
  <c r="AN44" i="1" s="1"/>
  <c r="AM45" i="1"/>
  <c r="AM44" i="1" s="1"/>
  <c r="K28" i="1"/>
  <c r="L30" i="1"/>
  <c r="L29" i="1"/>
  <c r="L31" i="1"/>
  <c r="M26" i="1" s="1"/>
  <c r="L28" i="1" l="1"/>
  <c r="M30" i="1"/>
  <c r="M29" i="1"/>
  <c r="M31" i="1"/>
  <c r="N26" i="1" s="1"/>
  <c r="M28" i="1" l="1"/>
  <c r="N30" i="1"/>
  <c r="N29" i="1"/>
  <c r="N31" i="1"/>
  <c r="O26" i="1" s="1"/>
  <c r="N28" i="1" l="1"/>
  <c r="O30" i="1"/>
  <c r="O29" i="1"/>
  <c r="O31" i="1"/>
  <c r="P26" i="1" s="1"/>
  <c r="O28" i="1" l="1"/>
  <c r="P30" i="1"/>
  <c r="P29" i="1"/>
  <c r="P31" i="1"/>
  <c r="Q26" i="1" s="1"/>
  <c r="P28" i="1" l="1"/>
  <c r="Q30" i="1"/>
  <c r="Q29" i="1"/>
  <c r="Q31" i="1"/>
  <c r="R26" i="1" s="1"/>
  <c r="Q28" i="1" l="1"/>
  <c r="R30" i="1"/>
  <c r="R29" i="1"/>
  <c r="R31" i="1"/>
  <c r="S26" i="1" s="1"/>
  <c r="S30" i="1" l="1"/>
  <c r="S29" i="1"/>
  <c r="R28" i="1"/>
  <c r="S31" i="1"/>
  <c r="T26" i="1" s="1"/>
  <c r="S28" i="1" l="1"/>
  <c r="T30" i="1"/>
  <c r="T29" i="1"/>
  <c r="T31" i="1"/>
  <c r="U26" i="1" s="1"/>
  <c r="T28" i="1" l="1"/>
  <c r="U30" i="1"/>
  <c r="U29" i="1"/>
  <c r="U31" i="1"/>
  <c r="V26" i="1" s="1"/>
  <c r="U28" i="1" l="1"/>
  <c r="V30" i="1"/>
  <c r="V29" i="1"/>
  <c r="V31" i="1"/>
  <c r="W26" i="1" s="1"/>
  <c r="V28" i="1" l="1"/>
  <c r="W30" i="1"/>
  <c r="W29" i="1"/>
  <c r="W31" i="1"/>
  <c r="X26" i="1" s="1"/>
  <c r="X30" i="1" l="1"/>
  <c r="X29" i="1"/>
  <c r="W28" i="1"/>
  <c r="X31" i="1"/>
  <c r="Y26" i="1" s="1"/>
  <c r="X28" i="1" l="1"/>
  <c r="Y30" i="1"/>
  <c r="Y29" i="1"/>
  <c r="Y31" i="1"/>
  <c r="Z26" i="1" s="1"/>
  <c r="Y28" i="1" l="1"/>
  <c r="Z30" i="1"/>
  <c r="Z29" i="1"/>
  <c r="Z31" i="1"/>
  <c r="AA26" i="1" s="1"/>
  <c r="AA30" i="1" l="1"/>
  <c r="AA29" i="1"/>
  <c r="Z28" i="1"/>
  <c r="AA31" i="1"/>
  <c r="AB26" i="1" s="1"/>
  <c r="AA28" i="1" l="1"/>
  <c r="AB30" i="1"/>
  <c r="AB29" i="1"/>
  <c r="AB31" i="1"/>
  <c r="AC26" i="1" s="1"/>
  <c r="AC30" i="1" l="1"/>
  <c r="AC31" i="1"/>
  <c r="AD26" i="1" s="1"/>
  <c r="AC29" i="1"/>
  <c r="AB28" i="1"/>
  <c r="H34" i="1"/>
  <c r="G38" i="1"/>
  <c r="G37" i="1"/>
  <c r="G39" i="1"/>
  <c r="AC28" i="1" l="1"/>
  <c r="AD29" i="1"/>
  <c r="AD31" i="1"/>
  <c r="AE26" i="1" s="1"/>
  <c r="AD30" i="1"/>
  <c r="I34" i="1"/>
  <c r="I86" i="1" s="1"/>
  <c r="H86" i="1"/>
  <c r="G36" i="1"/>
  <c r="H37" i="1"/>
  <c r="J34" i="1"/>
  <c r="J86" i="1" s="1"/>
  <c r="H39" i="1"/>
  <c r="H38" i="1"/>
  <c r="I37" i="1" l="1"/>
  <c r="AD28" i="1"/>
  <c r="I38" i="1"/>
  <c r="AE30" i="1"/>
  <c r="AE29" i="1"/>
  <c r="AE28" i="1" s="1"/>
  <c r="AE31" i="1"/>
  <c r="AF26" i="1" s="1"/>
  <c r="I39" i="1"/>
  <c r="J89" i="1"/>
  <c r="J88" i="1" s="1"/>
  <c r="J90" i="1"/>
  <c r="J94" i="1" s="1"/>
  <c r="H89" i="1"/>
  <c r="H88" i="1" s="1"/>
  <c r="H90" i="1"/>
  <c r="H94" i="1" s="1"/>
  <c r="I89" i="1"/>
  <c r="I88" i="1" s="1"/>
  <c r="I90" i="1"/>
  <c r="I94" i="1" s="1"/>
  <c r="G46" i="1"/>
  <c r="G47" i="1"/>
  <c r="G48" i="1" s="1"/>
  <c r="G66" i="1" s="1"/>
  <c r="H36" i="1"/>
  <c r="K34" i="1"/>
  <c r="K86" i="1" s="1"/>
  <c r="J39" i="1"/>
  <c r="J38" i="1"/>
  <c r="J37" i="1"/>
  <c r="I36" i="1" l="1"/>
  <c r="I46" i="1" s="1"/>
  <c r="AF30" i="1"/>
  <c r="AF29" i="1"/>
  <c r="AF31" i="1"/>
  <c r="AG26" i="1" s="1"/>
  <c r="K89" i="1"/>
  <c r="K88" i="1" s="1"/>
  <c r="K90" i="1"/>
  <c r="K94" i="1" s="1"/>
  <c r="G54" i="1"/>
  <c r="G78" i="1"/>
  <c r="G72" i="1"/>
  <c r="G60" i="1"/>
  <c r="H46" i="1"/>
  <c r="H47" i="1"/>
  <c r="H48" i="1" s="1"/>
  <c r="H66" i="1" s="1"/>
  <c r="J36" i="1"/>
  <c r="K39" i="1"/>
  <c r="L34" i="1"/>
  <c r="L86" i="1" s="1"/>
  <c r="K37" i="1"/>
  <c r="K38" i="1"/>
  <c r="I47" i="1" l="1"/>
  <c r="I48" i="1" s="1"/>
  <c r="I66" i="1" s="1"/>
  <c r="AF28" i="1"/>
  <c r="AG29" i="1"/>
  <c r="AG31" i="1"/>
  <c r="AH26" i="1" s="1"/>
  <c r="AG30" i="1"/>
  <c r="L89" i="1"/>
  <c r="L88" i="1" s="1"/>
  <c r="L90" i="1"/>
  <c r="L94" i="1" s="1"/>
  <c r="G59" i="1"/>
  <c r="G57" i="1"/>
  <c r="G51" i="1"/>
  <c r="G53" i="1"/>
  <c r="H54" i="1"/>
  <c r="H78" i="1"/>
  <c r="H72" i="1"/>
  <c r="H60" i="1"/>
  <c r="G71" i="1"/>
  <c r="G77" i="1"/>
  <c r="G63" i="1"/>
  <c r="G65" i="1"/>
  <c r="J46" i="1"/>
  <c r="J47" i="1"/>
  <c r="J48" i="1" s="1"/>
  <c r="J66" i="1" s="1"/>
  <c r="K36" i="1"/>
  <c r="L39" i="1"/>
  <c r="L38" i="1"/>
  <c r="M34" i="1"/>
  <c r="M86" i="1" s="1"/>
  <c r="L37" i="1"/>
  <c r="I54" i="1" l="1"/>
  <c r="I60" i="1"/>
  <c r="I78" i="1"/>
  <c r="I72" i="1"/>
  <c r="I71" i="1" s="1"/>
  <c r="AH31" i="1"/>
  <c r="AI26" i="1" s="1"/>
  <c r="AH29" i="1"/>
  <c r="AH30" i="1"/>
  <c r="AG28" i="1"/>
  <c r="M89" i="1"/>
  <c r="M88" i="1" s="1"/>
  <c r="M90" i="1"/>
  <c r="M94" i="1" s="1"/>
  <c r="G93" i="1"/>
  <c r="G92" i="1" s="1"/>
  <c r="G99" i="1" s="1"/>
  <c r="H77" i="1"/>
  <c r="I51" i="1"/>
  <c r="I53" i="1"/>
  <c r="H51" i="1"/>
  <c r="H53" i="1"/>
  <c r="I63" i="1"/>
  <c r="I65" i="1"/>
  <c r="J78" i="1"/>
  <c r="J72" i="1"/>
  <c r="J60" i="1"/>
  <c r="J54" i="1"/>
  <c r="H71" i="1"/>
  <c r="H63" i="1"/>
  <c r="H65" i="1"/>
  <c r="I57" i="1"/>
  <c r="I59" i="1"/>
  <c r="I77" i="1"/>
  <c r="H59" i="1"/>
  <c r="H57" i="1"/>
  <c r="K46" i="1"/>
  <c r="K47" i="1"/>
  <c r="K48" i="1" s="1"/>
  <c r="K66" i="1" s="1"/>
  <c r="L36" i="1"/>
  <c r="M39" i="1"/>
  <c r="M38" i="1"/>
  <c r="M37" i="1"/>
  <c r="N34" i="1"/>
  <c r="N86" i="1" s="1"/>
  <c r="G98" i="1" l="1"/>
  <c r="M36" i="1"/>
  <c r="M46" i="1" s="1"/>
  <c r="H93" i="1"/>
  <c r="H92" i="1" s="1"/>
  <c r="H99" i="1" s="1"/>
  <c r="H98" i="1" s="1"/>
  <c r="AH28" i="1"/>
  <c r="G97" i="1"/>
  <c r="AI31" i="1"/>
  <c r="AJ26" i="1" s="1"/>
  <c r="AI30" i="1"/>
  <c r="AI29" i="1"/>
  <c r="N89" i="1"/>
  <c r="N88" i="1" s="1"/>
  <c r="N90" i="1"/>
  <c r="N94" i="1" s="1"/>
  <c r="I93" i="1"/>
  <c r="I92" i="1" s="1"/>
  <c r="I99" i="1" s="1"/>
  <c r="I98" i="1" s="1"/>
  <c r="J63" i="1"/>
  <c r="J65" i="1"/>
  <c r="J59" i="1"/>
  <c r="J57" i="1"/>
  <c r="J53" i="1"/>
  <c r="J51" i="1"/>
  <c r="J71" i="1"/>
  <c r="K54" i="1"/>
  <c r="K60" i="1"/>
  <c r="K78" i="1"/>
  <c r="K72" i="1"/>
  <c r="J77" i="1"/>
  <c r="L46" i="1"/>
  <c r="L47" i="1"/>
  <c r="L48" i="1" s="1"/>
  <c r="L66" i="1" s="1"/>
  <c r="N38" i="1"/>
  <c r="N37" i="1"/>
  <c r="N39" i="1"/>
  <c r="O34" i="1"/>
  <c r="O86" i="1" s="1"/>
  <c r="AI28" i="1" l="1"/>
  <c r="H97" i="1"/>
  <c r="H96" i="1" s="1"/>
  <c r="G96" i="1"/>
  <c r="I97" i="1"/>
  <c r="I96" i="1" s="1"/>
  <c r="M47" i="1"/>
  <c r="M48" i="1" s="1"/>
  <c r="J93" i="1"/>
  <c r="J92" i="1" s="1"/>
  <c r="J99" i="1" s="1"/>
  <c r="J98" i="1" s="1"/>
  <c r="AJ31" i="1"/>
  <c r="AK26" i="1" s="1"/>
  <c r="AJ29" i="1"/>
  <c r="AJ30" i="1"/>
  <c r="O89" i="1"/>
  <c r="O88" i="1" s="1"/>
  <c r="O90" i="1"/>
  <c r="O94" i="1" s="1"/>
  <c r="K65" i="1"/>
  <c r="L60" i="1"/>
  <c r="L54" i="1"/>
  <c r="L78" i="1"/>
  <c r="L72" i="1"/>
  <c r="K59" i="1"/>
  <c r="K57" i="1"/>
  <c r="K71" i="1"/>
  <c r="K77" i="1"/>
  <c r="K53" i="1"/>
  <c r="K51" i="1"/>
  <c r="O37" i="1"/>
  <c r="O38" i="1"/>
  <c r="O39" i="1"/>
  <c r="P34" i="1"/>
  <c r="P86" i="1" s="1"/>
  <c r="N36" i="1"/>
  <c r="M78" i="1" l="1"/>
  <c r="M77" i="1" s="1"/>
  <c r="M66" i="1"/>
  <c r="M65" i="1" s="1"/>
  <c r="M72" i="1"/>
  <c r="M60" i="1"/>
  <c r="M57" i="1" s="1"/>
  <c r="M54" i="1"/>
  <c r="M51" i="1" s="1"/>
  <c r="J97" i="1"/>
  <c r="J96" i="1" s="1"/>
  <c r="AJ28" i="1"/>
  <c r="AK30" i="1"/>
  <c r="AK29" i="1"/>
  <c r="AK31" i="1"/>
  <c r="AL26" i="1" s="1"/>
  <c r="K93" i="1"/>
  <c r="K97" i="1" s="1"/>
  <c r="K96" i="1" s="1"/>
  <c r="P89" i="1"/>
  <c r="P88" i="1" s="1"/>
  <c r="P90" i="1"/>
  <c r="P94" i="1" s="1"/>
  <c r="L65" i="1"/>
  <c r="L71" i="1"/>
  <c r="L77" i="1"/>
  <c r="L51" i="1"/>
  <c r="L53" i="1"/>
  <c r="L59" i="1"/>
  <c r="L57" i="1"/>
  <c r="N46" i="1"/>
  <c r="N47" i="1"/>
  <c r="N48" i="1" s="1"/>
  <c r="N66" i="1" s="1"/>
  <c r="O36" i="1"/>
  <c r="P39" i="1"/>
  <c r="Q34" i="1"/>
  <c r="Q86" i="1" s="1"/>
  <c r="P38" i="1"/>
  <c r="P37" i="1"/>
  <c r="M53" i="1" l="1"/>
  <c r="AK28" i="1"/>
  <c r="M71" i="1"/>
  <c r="M59" i="1"/>
  <c r="AL29" i="1"/>
  <c r="AL31" i="1"/>
  <c r="AM26" i="1" s="1"/>
  <c r="AL30" i="1"/>
  <c r="K92" i="1"/>
  <c r="K99" i="1" s="1"/>
  <c r="K98" i="1" s="1"/>
  <c r="L93" i="1"/>
  <c r="L92" i="1" s="1"/>
  <c r="L99" i="1" s="1"/>
  <c r="L98" i="1" s="1"/>
  <c r="Q89" i="1"/>
  <c r="Q88" i="1" s="1"/>
  <c r="Q90" i="1"/>
  <c r="Q94" i="1" s="1"/>
  <c r="N54" i="1"/>
  <c r="N78" i="1"/>
  <c r="N72" i="1"/>
  <c r="N60" i="1"/>
  <c r="O46" i="1"/>
  <c r="O47" i="1"/>
  <c r="O48" i="1" s="1"/>
  <c r="O66" i="1" s="1"/>
  <c r="P36" i="1"/>
  <c r="Q38" i="1"/>
  <c r="Q39" i="1"/>
  <c r="R34" i="1"/>
  <c r="R86" i="1" s="1"/>
  <c r="Q37" i="1"/>
  <c r="M93" i="1" l="1"/>
  <c r="M97" i="1" s="1"/>
  <c r="M96" i="1" s="1"/>
  <c r="L97" i="1"/>
  <c r="L96" i="1" s="1"/>
  <c r="AM31" i="1"/>
  <c r="AN26" i="1" s="1"/>
  <c r="AM29" i="1"/>
  <c r="AM30" i="1"/>
  <c r="AL28" i="1"/>
  <c r="R89" i="1"/>
  <c r="R88" i="1" s="1"/>
  <c r="R90" i="1"/>
  <c r="R94" i="1" s="1"/>
  <c r="O60" i="1"/>
  <c r="O54" i="1"/>
  <c r="O78" i="1"/>
  <c r="O72" i="1"/>
  <c r="N77" i="1"/>
  <c r="N57" i="1"/>
  <c r="N59" i="1"/>
  <c r="N71" i="1"/>
  <c r="N65" i="1"/>
  <c r="N53" i="1"/>
  <c r="N51" i="1"/>
  <c r="P46" i="1"/>
  <c r="P47" i="1"/>
  <c r="P48" i="1" s="1"/>
  <c r="P66" i="1" s="1"/>
  <c r="R37" i="1"/>
  <c r="R39" i="1"/>
  <c r="R38" i="1"/>
  <c r="S34" i="1"/>
  <c r="S86" i="1" s="1"/>
  <c r="Q36" i="1"/>
  <c r="M92" i="1" l="1"/>
  <c r="M99" i="1" s="1"/>
  <c r="M98" i="1" s="1"/>
  <c r="AM28" i="1"/>
  <c r="AN31" i="1"/>
  <c r="AN29" i="1"/>
  <c r="AN30" i="1"/>
  <c r="S89" i="1"/>
  <c r="S88" i="1" s="1"/>
  <c r="S90" i="1"/>
  <c r="S94" i="1" s="1"/>
  <c r="N93" i="1"/>
  <c r="N97" i="1" s="1"/>
  <c r="N96" i="1" s="1"/>
  <c r="O51" i="1"/>
  <c r="O53" i="1"/>
  <c r="O77" i="1"/>
  <c r="O59" i="1"/>
  <c r="O57" i="1"/>
  <c r="O71" i="1"/>
  <c r="P54" i="1"/>
  <c r="P78" i="1"/>
  <c r="P72" i="1"/>
  <c r="P60" i="1"/>
  <c r="O65" i="1"/>
  <c r="Q46" i="1"/>
  <c r="Q47" i="1"/>
  <c r="Q48" i="1" s="1"/>
  <c r="Q66" i="1" s="1"/>
  <c r="R36" i="1"/>
  <c r="S38" i="1"/>
  <c r="S39" i="1"/>
  <c r="T34" i="1"/>
  <c r="T86" i="1" s="1"/>
  <c r="S37" i="1"/>
  <c r="N92" i="1" l="1"/>
  <c r="N99" i="1" s="1"/>
  <c r="N98" i="1" s="1"/>
  <c r="AN28" i="1"/>
  <c r="O93" i="1"/>
  <c r="O92" i="1" s="1"/>
  <c r="O99" i="1" s="1"/>
  <c r="O98" i="1" s="1"/>
  <c r="T89" i="1"/>
  <c r="T88" i="1" s="1"/>
  <c r="T90" i="1"/>
  <c r="T94" i="1" s="1"/>
  <c r="P57" i="1"/>
  <c r="P59" i="1"/>
  <c r="P77" i="1"/>
  <c r="P51" i="1"/>
  <c r="P53" i="1"/>
  <c r="P71" i="1"/>
  <c r="Q60" i="1"/>
  <c r="Q78" i="1"/>
  <c r="Q54" i="1"/>
  <c r="Q72" i="1"/>
  <c r="P65" i="1"/>
  <c r="R46" i="1"/>
  <c r="R47" i="1"/>
  <c r="R48" i="1" s="1"/>
  <c r="R66" i="1" s="1"/>
  <c r="S36" i="1"/>
  <c r="T39" i="1"/>
  <c r="T38" i="1"/>
  <c r="T37" i="1"/>
  <c r="U34" i="1"/>
  <c r="U86" i="1" s="1"/>
  <c r="O97" i="1" l="1"/>
  <c r="O96" i="1" s="1"/>
  <c r="P93" i="1"/>
  <c r="P97" i="1" s="1"/>
  <c r="P96" i="1" s="1"/>
  <c r="U89" i="1"/>
  <c r="U88" i="1" s="1"/>
  <c r="U90" i="1"/>
  <c r="U94" i="1" s="1"/>
  <c r="Q51" i="1"/>
  <c r="Q53" i="1"/>
  <c r="Q77" i="1"/>
  <c r="Q71" i="1"/>
  <c r="Q65" i="1"/>
  <c r="R54" i="1"/>
  <c r="R78" i="1"/>
  <c r="R72" i="1"/>
  <c r="R60" i="1"/>
  <c r="Q57" i="1"/>
  <c r="Q59" i="1"/>
  <c r="S46" i="1"/>
  <c r="S47" i="1"/>
  <c r="S48" i="1" s="1"/>
  <c r="S66" i="1" s="1"/>
  <c r="V34" i="1"/>
  <c r="V86" i="1" s="1"/>
  <c r="U37" i="1"/>
  <c r="U39" i="1"/>
  <c r="U38" i="1"/>
  <c r="U36" i="1" s="1"/>
  <c r="T36" i="1"/>
  <c r="P92" i="1" l="1"/>
  <c r="P99" i="1" s="1"/>
  <c r="P98" i="1" s="1"/>
  <c r="V89" i="1"/>
  <c r="V88" i="1" s="1"/>
  <c r="V90" i="1"/>
  <c r="V94" i="1" s="1"/>
  <c r="Q93" i="1"/>
  <c r="Q97" i="1" s="1"/>
  <c r="Q96" i="1" s="1"/>
  <c r="R57" i="1"/>
  <c r="R59" i="1"/>
  <c r="R65" i="1"/>
  <c r="R71" i="1"/>
  <c r="R77" i="1"/>
  <c r="S54" i="1"/>
  <c r="S60" i="1"/>
  <c r="S78" i="1"/>
  <c r="S72" i="1"/>
  <c r="R53" i="1"/>
  <c r="R51" i="1"/>
  <c r="T46" i="1"/>
  <c r="T47" i="1"/>
  <c r="T48" i="1" s="1"/>
  <c r="T66" i="1" s="1"/>
  <c r="U46" i="1"/>
  <c r="U47" i="1"/>
  <c r="U48" i="1" s="1"/>
  <c r="U66" i="1" s="1"/>
  <c r="V39" i="1"/>
  <c r="V38" i="1"/>
  <c r="V37" i="1"/>
  <c r="W34" i="1"/>
  <c r="W86" i="1" s="1"/>
  <c r="Q92" i="1" l="1"/>
  <c r="Q99" i="1" s="1"/>
  <c r="Q98" i="1" s="1"/>
  <c r="W89" i="1"/>
  <c r="W88" i="1" s="1"/>
  <c r="W90" i="1"/>
  <c r="W94" i="1" s="1"/>
  <c r="R93" i="1"/>
  <c r="R97" i="1" s="1"/>
  <c r="R96" i="1" s="1"/>
  <c r="S77" i="1"/>
  <c r="S59" i="1"/>
  <c r="S57" i="1"/>
  <c r="S65" i="1"/>
  <c r="S71" i="1"/>
  <c r="U54" i="1"/>
  <c r="U78" i="1"/>
  <c r="U72" i="1"/>
  <c r="U60" i="1"/>
  <c r="T54" i="1"/>
  <c r="T78" i="1"/>
  <c r="T72" i="1"/>
  <c r="T60" i="1"/>
  <c r="S51" i="1"/>
  <c r="S53" i="1"/>
  <c r="W39" i="1"/>
  <c r="X34" i="1"/>
  <c r="X86" i="1" s="1"/>
  <c r="W37" i="1"/>
  <c r="W38" i="1"/>
  <c r="V36" i="1"/>
  <c r="R92" i="1" l="1"/>
  <c r="R99" i="1" s="1"/>
  <c r="R98" i="1" s="1"/>
  <c r="S93" i="1"/>
  <c r="S97" i="1" s="1"/>
  <c r="S96" i="1" s="1"/>
  <c r="X89" i="1"/>
  <c r="X88" i="1" s="1"/>
  <c r="X90" i="1"/>
  <c r="X94" i="1" s="1"/>
  <c r="T71" i="1"/>
  <c r="T77" i="1"/>
  <c r="T51" i="1"/>
  <c r="T53" i="1"/>
  <c r="U77" i="1"/>
  <c r="U57" i="1"/>
  <c r="U59" i="1"/>
  <c r="T59" i="1"/>
  <c r="T57" i="1"/>
  <c r="U71" i="1"/>
  <c r="U51" i="1"/>
  <c r="U53" i="1"/>
  <c r="T65" i="1"/>
  <c r="U65" i="1"/>
  <c r="V46" i="1"/>
  <c r="V47" i="1"/>
  <c r="V48" i="1" s="1"/>
  <c r="V66" i="1" s="1"/>
  <c r="W36" i="1"/>
  <c r="X39" i="1"/>
  <c r="X38" i="1"/>
  <c r="X37" i="1"/>
  <c r="Y34" i="1"/>
  <c r="Y86" i="1" s="1"/>
  <c r="S92" i="1" l="1"/>
  <c r="S99" i="1" s="1"/>
  <c r="S98" i="1" s="1"/>
  <c r="U93" i="1"/>
  <c r="U97" i="1" s="1"/>
  <c r="U96" i="1" s="1"/>
  <c r="Y89" i="1"/>
  <c r="Y88" i="1" s="1"/>
  <c r="Y90" i="1"/>
  <c r="Y94" i="1" s="1"/>
  <c r="T93" i="1"/>
  <c r="T97" i="1" s="1"/>
  <c r="T96" i="1" s="1"/>
  <c r="V54" i="1"/>
  <c r="V78" i="1"/>
  <c r="V72" i="1"/>
  <c r="V60" i="1"/>
  <c r="W46" i="1"/>
  <c r="W47" i="1"/>
  <c r="W48" i="1" s="1"/>
  <c r="W66" i="1" s="1"/>
  <c r="X36" i="1"/>
  <c r="Y39" i="1"/>
  <c r="Y38" i="1"/>
  <c r="Y37" i="1"/>
  <c r="Z34" i="1"/>
  <c r="Z86" i="1" s="1"/>
  <c r="U92" i="1" l="1"/>
  <c r="U99" i="1" s="1"/>
  <c r="U98" i="1" s="1"/>
  <c r="T92" i="1"/>
  <c r="T99" i="1" s="1"/>
  <c r="T98" i="1" s="1"/>
  <c r="Z89" i="1"/>
  <c r="Z88" i="1" s="1"/>
  <c r="Z90" i="1"/>
  <c r="Z94" i="1" s="1"/>
  <c r="V59" i="1"/>
  <c r="V57" i="1"/>
  <c r="V53" i="1"/>
  <c r="V51" i="1"/>
  <c r="W60" i="1"/>
  <c r="W54" i="1"/>
  <c r="W78" i="1"/>
  <c r="W72" i="1"/>
  <c r="V71" i="1"/>
  <c r="V77" i="1"/>
  <c r="V65" i="1"/>
  <c r="X46" i="1"/>
  <c r="X47" i="1"/>
  <c r="X48" i="1" s="1"/>
  <c r="X66" i="1" s="1"/>
  <c r="Y36" i="1"/>
  <c r="Z38" i="1"/>
  <c r="Z37" i="1"/>
  <c r="AA34" i="1"/>
  <c r="AA86" i="1" s="1"/>
  <c r="Z39" i="1"/>
  <c r="AA89" i="1" l="1"/>
  <c r="AA88" i="1" s="1"/>
  <c r="AA90" i="1"/>
  <c r="AA94" i="1" s="1"/>
  <c r="V93" i="1"/>
  <c r="V97" i="1" s="1"/>
  <c r="V96" i="1" s="1"/>
  <c r="W51" i="1"/>
  <c r="W53" i="1"/>
  <c r="W77" i="1"/>
  <c r="W65" i="1"/>
  <c r="W59" i="1"/>
  <c r="W57" i="1"/>
  <c r="X60" i="1"/>
  <c r="X54" i="1"/>
  <c r="X78" i="1"/>
  <c r="X72" i="1"/>
  <c r="W71" i="1"/>
  <c r="Y46" i="1"/>
  <c r="Y47" i="1"/>
  <c r="Y48" i="1" s="1"/>
  <c r="Y66" i="1" s="1"/>
  <c r="AA39" i="1"/>
  <c r="AB34" i="1"/>
  <c r="AA38" i="1"/>
  <c r="AA37" i="1"/>
  <c r="Z36" i="1"/>
  <c r="V92" i="1" l="1"/>
  <c r="V99" i="1" s="1"/>
  <c r="V98" i="1" s="1"/>
  <c r="AB86" i="1"/>
  <c r="AB89" i="1" s="1"/>
  <c r="AB88" i="1" s="1"/>
  <c r="AC34" i="1"/>
  <c r="W93" i="1"/>
  <c r="W97" i="1" s="1"/>
  <c r="W96" i="1" s="1"/>
  <c r="X71" i="1"/>
  <c r="X53" i="1"/>
  <c r="X51" i="1"/>
  <c r="X65" i="1"/>
  <c r="X77" i="1"/>
  <c r="Y78" i="1"/>
  <c r="Y60" i="1"/>
  <c r="Y54" i="1"/>
  <c r="Y72" i="1"/>
  <c r="X59" i="1"/>
  <c r="X57" i="1"/>
  <c r="Z46" i="1"/>
  <c r="Z47" i="1"/>
  <c r="Z48" i="1" s="1"/>
  <c r="Z66" i="1" s="1"/>
  <c r="AA36" i="1"/>
  <c r="AB39" i="1"/>
  <c r="AB38" i="1"/>
  <c r="AB37" i="1"/>
  <c r="W92" i="1" l="1"/>
  <c r="W99" i="1" s="1"/>
  <c r="W98" i="1" s="1"/>
  <c r="AB90" i="1"/>
  <c r="AB94" i="1" s="1"/>
  <c r="AC37" i="1"/>
  <c r="AC38" i="1"/>
  <c r="AC39" i="1"/>
  <c r="AC86" i="1"/>
  <c r="AD34" i="1"/>
  <c r="X93" i="1"/>
  <c r="X97" i="1" s="1"/>
  <c r="X96" i="1" s="1"/>
  <c r="Y71" i="1"/>
  <c r="Y59" i="1"/>
  <c r="Y57" i="1"/>
  <c r="Y65" i="1"/>
  <c r="Y51" i="1"/>
  <c r="Y53" i="1"/>
  <c r="Z78" i="1"/>
  <c r="Z72" i="1"/>
  <c r="Z60" i="1"/>
  <c r="Z54" i="1"/>
  <c r="Y77" i="1"/>
  <c r="AA46" i="1"/>
  <c r="AA47" i="1"/>
  <c r="AA48" i="1" s="1"/>
  <c r="AA66" i="1" s="1"/>
  <c r="AB36" i="1"/>
  <c r="X92" i="1" l="1"/>
  <c r="X99" i="1" s="1"/>
  <c r="X98" i="1" s="1"/>
  <c r="AC90" i="1"/>
  <c r="AC94" i="1" s="1"/>
  <c r="AC89" i="1"/>
  <c r="AC88" i="1" s="1"/>
  <c r="AC36" i="1"/>
  <c r="AD38" i="1"/>
  <c r="AD39" i="1"/>
  <c r="AD86" i="1"/>
  <c r="AD37" i="1"/>
  <c r="AE34" i="1"/>
  <c r="Y93" i="1"/>
  <c r="Y97" i="1" s="1"/>
  <c r="Y96" i="1" s="1"/>
  <c r="Z71" i="1"/>
  <c r="Z53" i="1"/>
  <c r="Z51" i="1"/>
  <c r="Z65" i="1"/>
  <c r="Z59" i="1"/>
  <c r="Z57" i="1"/>
  <c r="AA54" i="1"/>
  <c r="AA78" i="1"/>
  <c r="AA72" i="1"/>
  <c r="AA60" i="1"/>
  <c r="Z77" i="1"/>
  <c r="AB46" i="1"/>
  <c r="AB47" i="1"/>
  <c r="Y92" i="1" l="1"/>
  <c r="Y99" i="1" s="1"/>
  <c r="Y98" i="1" s="1"/>
  <c r="AD36" i="1"/>
  <c r="AD47" i="1" s="1"/>
  <c r="AD48" i="1" s="1"/>
  <c r="AD66" i="1" s="1"/>
  <c r="AE38" i="1"/>
  <c r="AE37" i="1"/>
  <c r="AE39" i="1"/>
  <c r="AE86" i="1"/>
  <c r="AF34" i="1"/>
  <c r="AD46" i="1"/>
  <c r="AD90" i="1"/>
  <c r="AD94" i="1" s="1"/>
  <c r="AD89" i="1"/>
  <c r="AD88" i="1" s="1"/>
  <c r="Z93" i="1"/>
  <c r="Z92" i="1" s="1"/>
  <c r="Z99" i="1" s="1"/>
  <c r="Z98" i="1" s="1"/>
  <c r="AC46" i="1"/>
  <c r="AC47" i="1"/>
  <c r="AC48" i="1" s="1"/>
  <c r="AC66" i="1" s="1"/>
  <c r="AA71" i="1"/>
  <c r="AA65" i="1"/>
  <c r="AA59" i="1"/>
  <c r="AA57" i="1"/>
  <c r="AA77" i="1"/>
  <c r="AA51" i="1"/>
  <c r="AA53" i="1"/>
  <c r="D47" i="1"/>
  <c r="AB48" i="1"/>
  <c r="AB66" i="1" s="1"/>
  <c r="Z97" i="1" l="1"/>
  <c r="Z96" i="1" s="1"/>
  <c r="AE90" i="1"/>
  <c r="AE94" i="1" s="1"/>
  <c r="AE89" i="1"/>
  <c r="AE88" i="1" s="1"/>
  <c r="AD72" i="1"/>
  <c r="AD78" i="1"/>
  <c r="AD60" i="1"/>
  <c r="AD54" i="1"/>
  <c r="AC60" i="1"/>
  <c r="AC72" i="1"/>
  <c r="AC78" i="1"/>
  <c r="AC54" i="1"/>
  <c r="AF38" i="1"/>
  <c r="AF86" i="1"/>
  <c r="AF37" i="1"/>
  <c r="AF39" i="1"/>
  <c r="AG34" i="1"/>
  <c r="AA93" i="1"/>
  <c r="AA97" i="1" s="1"/>
  <c r="AA96" i="1" s="1"/>
  <c r="AE36" i="1"/>
  <c r="AB54" i="1"/>
  <c r="AB78" i="1"/>
  <c r="AB72" i="1"/>
  <c r="AB60" i="1"/>
  <c r="D48" i="1"/>
  <c r="AA92" i="1" l="1"/>
  <c r="AA99" i="1" s="1"/>
  <c r="AA98" i="1" s="1"/>
  <c r="AF89" i="1"/>
  <c r="AF88" i="1" s="1"/>
  <c r="AF90" i="1"/>
  <c r="AF94" i="1" s="1"/>
  <c r="AD71" i="1"/>
  <c r="AF36" i="1"/>
  <c r="AD65" i="1"/>
  <c r="AD51" i="1"/>
  <c r="AD53" i="1"/>
  <c r="AD57" i="1"/>
  <c r="AD59" i="1"/>
  <c r="AC57" i="1"/>
  <c r="AC59" i="1"/>
  <c r="AD77" i="1"/>
  <c r="AC65" i="1"/>
  <c r="AE46" i="1"/>
  <c r="AE47" i="1"/>
  <c r="AE48" i="1" s="1"/>
  <c r="AE66" i="1" s="1"/>
  <c r="AC51" i="1"/>
  <c r="AC53" i="1"/>
  <c r="AC77" i="1"/>
  <c r="AG37" i="1"/>
  <c r="AG38" i="1"/>
  <c r="AG86" i="1"/>
  <c r="AG39" i="1"/>
  <c r="AH34" i="1"/>
  <c r="AC71" i="1"/>
  <c r="D107" i="1"/>
  <c r="AB71" i="1"/>
  <c r="AB65" i="1"/>
  <c r="AB59" i="1"/>
  <c r="AB57" i="1"/>
  <c r="D105" i="1" s="1"/>
  <c r="AB77" i="1"/>
  <c r="AB53" i="1"/>
  <c r="AB51" i="1"/>
  <c r="D104" i="1" s="1"/>
  <c r="D19" i="1" s="1"/>
  <c r="AF46" i="1" l="1"/>
  <c r="AF47" i="1"/>
  <c r="AF48" i="1" s="1"/>
  <c r="AF66" i="1" s="1"/>
  <c r="AG90" i="1"/>
  <c r="AG94" i="1" s="1"/>
  <c r="AG89" i="1"/>
  <c r="AG88" i="1" s="1"/>
  <c r="AE72" i="1"/>
  <c r="AE60" i="1"/>
  <c r="AE78" i="1"/>
  <c r="AE54" i="1"/>
  <c r="AG36" i="1"/>
  <c r="AC93" i="1"/>
  <c r="AH37" i="1"/>
  <c r="AH39" i="1"/>
  <c r="AH86" i="1"/>
  <c r="AH38" i="1"/>
  <c r="AI34" i="1"/>
  <c r="AD93" i="1"/>
  <c r="AB93" i="1"/>
  <c r="AB97" i="1" s="1"/>
  <c r="AB96" i="1" s="1"/>
  <c r="AB92" i="1" l="1"/>
  <c r="AB99" i="1" s="1"/>
  <c r="AH36" i="1"/>
  <c r="AH46" i="1" s="1"/>
  <c r="AE65" i="1"/>
  <c r="AG46" i="1"/>
  <c r="AG47" i="1"/>
  <c r="AG48" i="1" s="1"/>
  <c r="AG66" i="1" s="1"/>
  <c r="AC97" i="1"/>
  <c r="AC96" i="1" s="1"/>
  <c r="AC92" i="1"/>
  <c r="AC99" i="1" s="1"/>
  <c r="AC98" i="1" s="1"/>
  <c r="AE71" i="1"/>
  <c r="AI38" i="1"/>
  <c r="AI86" i="1"/>
  <c r="AI37" i="1"/>
  <c r="AI39" i="1"/>
  <c r="AJ34" i="1"/>
  <c r="AE57" i="1"/>
  <c r="AE59" i="1"/>
  <c r="AD92" i="1"/>
  <c r="AD99" i="1" s="1"/>
  <c r="AD98" i="1" s="1"/>
  <c r="AD97" i="1"/>
  <c r="AD96" i="1" s="1"/>
  <c r="AF54" i="1"/>
  <c r="AF72" i="1"/>
  <c r="AF60" i="1"/>
  <c r="AF78" i="1"/>
  <c r="AH89" i="1"/>
  <c r="AH88" i="1" s="1"/>
  <c r="AH90" i="1"/>
  <c r="AH94" i="1" s="1"/>
  <c r="AE51" i="1"/>
  <c r="AE53" i="1"/>
  <c r="AE77" i="1"/>
  <c r="AB98" i="1" l="1"/>
  <c r="AH47" i="1"/>
  <c r="AH48" i="1" s="1"/>
  <c r="AH66" i="1" s="1"/>
  <c r="AF71" i="1"/>
  <c r="AJ86" i="1"/>
  <c r="AJ37" i="1"/>
  <c r="AJ39" i="1"/>
  <c r="AJ38" i="1"/>
  <c r="AK34" i="1"/>
  <c r="AG78" i="1"/>
  <c r="AG54" i="1"/>
  <c r="AG60" i="1"/>
  <c r="AG72" i="1"/>
  <c r="AE93" i="1"/>
  <c r="AI89" i="1"/>
  <c r="AI88" i="1" s="1"/>
  <c r="AI90" i="1"/>
  <c r="AI94" i="1" s="1"/>
  <c r="AF77" i="1"/>
  <c r="AI36" i="1"/>
  <c r="AF53" i="1"/>
  <c r="AF51" i="1"/>
  <c r="AF65" i="1"/>
  <c r="AF57" i="1"/>
  <c r="AF59" i="1"/>
  <c r="AJ36" i="1" l="1"/>
  <c r="AH60" i="1"/>
  <c r="AF93" i="1"/>
  <c r="AF97" i="1" s="1"/>
  <c r="AF96" i="1" s="1"/>
  <c r="AH78" i="1"/>
  <c r="AH77" i="1" s="1"/>
  <c r="AH54" i="1"/>
  <c r="AH53" i="1" s="1"/>
  <c r="AH72" i="1"/>
  <c r="AK38" i="1"/>
  <c r="AK37" i="1"/>
  <c r="AK39" i="1"/>
  <c r="AK86" i="1"/>
  <c r="AL34" i="1"/>
  <c r="AG65" i="1"/>
  <c r="AJ46" i="1"/>
  <c r="AJ47" i="1"/>
  <c r="AJ48" i="1" s="1"/>
  <c r="AJ66" i="1" s="1"/>
  <c r="AG71" i="1"/>
  <c r="AG59" i="1"/>
  <c r="AG57" i="1"/>
  <c r="AJ90" i="1"/>
  <c r="AJ94" i="1" s="1"/>
  <c r="AJ89" i="1"/>
  <c r="AJ88" i="1" s="1"/>
  <c r="AH57" i="1"/>
  <c r="AH59" i="1"/>
  <c r="AE92" i="1"/>
  <c r="AE99" i="1" s="1"/>
  <c r="AE97" i="1"/>
  <c r="AE96" i="1" s="1"/>
  <c r="AG53" i="1"/>
  <c r="AG51" i="1"/>
  <c r="AI46" i="1"/>
  <c r="AI47" i="1"/>
  <c r="AI48" i="1" s="1"/>
  <c r="AI66" i="1" s="1"/>
  <c r="AH65" i="1"/>
  <c r="AG77" i="1"/>
  <c r="AE98" i="1" l="1"/>
  <c r="AH51" i="1"/>
  <c r="AF92" i="1"/>
  <c r="AF99" i="1" s="1"/>
  <c r="AF98" i="1" s="1"/>
  <c r="AH71" i="1"/>
  <c r="AH93" i="1" s="1"/>
  <c r="AH92" i="1" s="1"/>
  <c r="AH99" i="1" s="1"/>
  <c r="AH98" i="1" s="1"/>
  <c r="AL86" i="1"/>
  <c r="AL38" i="1"/>
  <c r="AL39" i="1"/>
  <c r="AL37" i="1"/>
  <c r="AM34" i="1"/>
  <c r="AJ54" i="1"/>
  <c r="AJ60" i="1"/>
  <c r="AJ78" i="1"/>
  <c r="AJ72" i="1"/>
  <c r="AI72" i="1"/>
  <c r="AI78" i="1"/>
  <c r="AI54" i="1"/>
  <c r="AI60" i="1"/>
  <c r="AK36" i="1"/>
  <c r="AK90" i="1"/>
  <c r="AK94" i="1" s="1"/>
  <c r="AK89" i="1"/>
  <c r="AK88" i="1" s="1"/>
  <c r="AG93" i="1"/>
  <c r="AH97" i="1" l="1"/>
  <c r="AH96" i="1" s="1"/>
  <c r="AG92" i="1"/>
  <c r="AG99" i="1" s="1"/>
  <c r="AG98" i="1" s="1"/>
  <c r="AG97" i="1"/>
  <c r="AG96" i="1" s="1"/>
  <c r="AJ57" i="1"/>
  <c r="AJ59" i="1"/>
  <c r="AI57" i="1"/>
  <c r="AI59" i="1"/>
  <c r="AI77" i="1"/>
  <c r="AI65" i="1"/>
  <c r="AK46" i="1"/>
  <c r="AK47" i="1"/>
  <c r="AK48" i="1" s="1"/>
  <c r="AK66" i="1" s="1"/>
  <c r="AI51" i="1"/>
  <c r="AI53" i="1"/>
  <c r="AI71" i="1"/>
  <c r="AL36" i="1"/>
  <c r="AJ77" i="1"/>
  <c r="AJ51" i="1"/>
  <c r="AJ53" i="1"/>
  <c r="AM86" i="1"/>
  <c r="AM37" i="1"/>
  <c r="AM38" i="1"/>
  <c r="AM39" i="1"/>
  <c r="AN34" i="1"/>
  <c r="AJ71" i="1"/>
  <c r="AJ65" i="1"/>
  <c r="AL89" i="1"/>
  <c r="AL88" i="1" s="1"/>
  <c r="AL90" i="1"/>
  <c r="AL94" i="1" s="1"/>
  <c r="AI93" i="1" l="1"/>
  <c r="AI92" i="1" s="1"/>
  <c r="AI99" i="1" s="1"/>
  <c r="AI98" i="1" s="1"/>
  <c r="AJ93" i="1"/>
  <c r="AK54" i="1"/>
  <c r="AK78" i="1"/>
  <c r="AK60" i="1"/>
  <c r="AK72" i="1"/>
  <c r="AM89" i="1"/>
  <c r="AM88" i="1" s="1"/>
  <c r="AM90" i="1"/>
  <c r="AM94" i="1" s="1"/>
  <c r="AN37" i="1"/>
  <c r="AN86" i="1"/>
  <c r="AN38" i="1"/>
  <c r="AN39" i="1"/>
  <c r="AL46" i="1"/>
  <c r="AL47" i="1"/>
  <c r="AL48" i="1" s="1"/>
  <c r="AL66" i="1" s="1"/>
  <c r="AM36" i="1"/>
  <c r="AI97" i="1" l="1"/>
  <c r="AI96" i="1" s="1"/>
  <c r="AN36" i="1"/>
  <c r="AN46" i="1" s="1"/>
  <c r="AN90" i="1"/>
  <c r="AN94" i="1" s="1"/>
  <c r="AN89" i="1"/>
  <c r="AN88" i="1" s="1"/>
  <c r="AK71" i="1"/>
  <c r="AK57" i="1"/>
  <c r="AK59" i="1"/>
  <c r="AL72" i="1"/>
  <c r="AL78" i="1"/>
  <c r="AL54" i="1"/>
  <c r="AL60" i="1"/>
  <c r="AK65" i="1"/>
  <c r="AK77" i="1"/>
  <c r="AK51" i="1"/>
  <c r="AK53" i="1"/>
  <c r="AJ92" i="1"/>
  <c r="AJ99" i="1" s="1"/>
  <c r="AJ98" i="1" s="1"/>
  <c r="AJ97" i="1"/>
  <c r="AJ96" i="1" s="1"/>
  <c r="AM46" i="1"/>
  <c r="AM47" i="1"/>
  <c r="AM48" i="1" s="1"/>
  <c r="AM66" i="1" s="1"/>
  <c r="AN47" i="1" l="1"/>
  <c r="AN48" i="1" s="1"/>
  <c r="AN66" i="1" s="1"/>
  <c r="AL77" i="1"/>
  <c r="AM54" i="1"/>
  <c r="AM72" i="1"/>
  <c r="AM78" i="1"/>
  <c r="AM60" i="1"/>
  <c r="AL53" i="1"/>
  <c r="AL51" i="1"/>
  <c r="AN60" i="1"/>
  <c r="AL71" i="1"/>
  <c r="AK93" i="1"/>
  <c r="AL59" i="1"/>
  <c r="AL57" i="1"/>
  <c r="AL65" i="1"/>
  <c r="AN54" i="1" l="1"/>
  <c r="AN78" i="1"/>
  <c r="AN72" i="1"/>
  <c r="AL93" i="1"/>
  <c r="AL97" i="1" s="1"/>
  <c r="AL96" i="1" s="1"/>
  <c r="AM57" i="1"/>
  <c r="AM59" i="1"/>
  <c r="AN65" i="1"/>
  <c r="AN77" i="1"/>
  <c r="AM53" i="1"/>
  <c r="AM51" i="1"/>
  <c r="AN53" i="1"/>
  <c r="AN51" i="1"/>
  <c r="AM77" i="1"/>
  <c r="AM71" i="1"/>
  <c r="AM65" i="1"/>
  <c r="AN57" i="1"/>
  <c r="AN59" i="1"/>
  <c r="AK97" i="1"/>
  <c r="AK96" i="1" s="1"/>
  <c r="AK92" i="1"/>
  <c r="AK99" i="1" s="1"/>
  <c r="AK98" i="1" s="1"/>
  <c r="AN71" i="1" l="1"/>
  <c r="AL92" i="1"/>
  <c r="AL99" i="1" s="1"/>
  <c r="AL98" i="1" s="1"/>
  <c r="AN93" i="1"/>
  <c r="AM93" i="1"/>
  <c r="AM92" i="1" l="1"/>
  <c r="AM99" i="1" s="1"/>
  <c r="AM98" i="1" s="1"/>
  <c r="AM97" i="1"/>
  <c r="AM96" i="1" s="1"/>
  <c r="AN92" i="1"/>
  <c r="AN99" i="1" s="1"/>
  <c r="AN97" i="1"/>
  <c r="AN98" i="1" l="1"/>
  <c r="D99" i="1"/>
  <c r="D98" i="1" s="1"/>
  <c r="AN96" i="1"/>
  <c r="D97" i="1"/>
  <c r="D96" i="1" s="1"/>
  <c r="AM63" i="1" l="1"/>
  <c r="AB63" i="1"/>
  <c r="AJ63" i="1"/>
  <c r="AH63" i="1"/>
  <c r="Z63" i="1"/>
  <c r="AN63" i="1"/>
  <c r="W63" i="1"/>
  <c r="P63" i="1"/>
  <c r="AK63" i="1"/>
  <c r="AD63" i="1"/>
  <c r="AE63" i="1"/>
  <c r="U63" i="1"/>
  <c r="L63" i="1"/>
  <c r="AF63" i="1"/>
  <c r="X63" i="1"/>
  <c r="N63" i="1"/>
  <c r="T63" i="1"/>
  <c r="AA63" i="1"/>
  <c r="R63" i="1"/>
  <c r="Y63" i="1"/>
  <c r="M63" i="1"/>
  <c r="O63" i="1"/>
  <c r="Q63" i="1"/>
  <c r="AL63" i="1"/>
  <c r="S63" i="1"/>
  <c r="V63" i="1"/>
  <c r="AG63" i="1"/>
  <c r="AI63" i="1"/>
  <c r="AC63" i="1"/>
  <c r="K63" i="1"/>
  <c r="D106" i="1" l="1"/>
  <c r="D142" i="1" s="1"/>
  <c r="D159" i="1" l="1"/>
  <c r="D148" i="1"/>
  <c r="D152" i="1" s="1"/>
  <c r="D160" i="1" s="1"/>
  <c r="D153" i="1" l="1"/>
  <c r="D154" i="1"/>
  <c r="D155" i="1" s="1"/>
  <c r="D157" i="1" s="1"/>
  <c r="D108" i="1" l="1"/>
  <c r="D161" i="1"/>
  <c r="D20" i="1" s="1"/>
  <c r="D78" i="1" s="1"/>
  <c r="Z75" i="1" s="1"/>
  <c r="AB75" i="1"/>
  <c r="AF75" i="1"/>
  <c r="V75" i="1"/>
  <c r="T75" i="1"/>
  <c r="R75" i="1"/>
  <c r="X75" i="1"/>
  <c r="P75" i="1"/>
  <c r="Y75" i="1"/>
  <c r="L75" i="1"/>
  <c r="AI75" i="1"/>
  <c r="AK75" i="1"/>
  <c r="AE75" i="1"/>
  <c r="N75" i="1"/>
  <c r="AC75" i="1"/>
  <c r="AG75" i="1"/>
  <c r="W75" i="1"/>
  <c r="U75" i="1"/>
  <c r="AA75" i="1"/>
  <c r="M75" i="1"/>
  <c r="K75" i="1"/>
  <c r="Q75" i="1"/>
  <c r="AL75" i="1"/>
  <c r="S75" i="1"/>
  <c r="AJ75" i="1"/>
  <c r="AH75" i="1"/>
  <c r="AN75" i="1"/>
  <c r="AD75" i="1"/>
  <c r="AM75" i="1"/>
  <c r="O75" i="1"/>
</calcChain>
</file>

<file path=xl/sharedStrings.xml><?xml version="1.0" encoding="utf-8"?>
<sst xmlns="http://schemas.openxmlformats.org/spreadsheetml/2006/main" count="199" uniqueCount="156">
  <si>
    <t>TOTAL DE CAJAS BAJO CUSTODIA</t>
  </si>
  <si>
    <t>CANTIDAD DE FILES POR CAJA</t>
  </si>
  <si>
    <t>TOTAL DE FILES A INDEXAR</t>
  </si>
  <si>
    <t>TIEMPO DE DESTRUCCIÓN DE CAJAS EN MESES</t>
  </si>
  <si>
    <t>CANTIDAD DE CAJAS A DESTRUIR</t>
  </si>
  <si>
    <t>CANTIDAD DE CAJAS A DESTRUIR POR MES</t>
  </si>
  <si>
    <t>PRECIO POR BÚSQUEDA</t>
  </si>
  <si>
    <t>PRECIO POR DESTRUCCIÓN</t>
  </si>
  <si>
    <t>VALOR DE CUSTODIA POR MES CON DSCTO.</t>
  </si>
  <si>
    <t>PRECIO POR ORDENAMIENTO POR CAJA</t>
  </si>
  <si>
    <t>PRECIO DE REGISTRO E INDEXACIÓN POR FILE</t>
  </si>
  <si>
    <t>TRASLADO INICIAL</t>
  </si>
  <si>
    <t>Acumulado de Cajas Destruidas</t>
  </si>
  <si>
    <t>PERÍODO DE EVACUACIÓN DE CAJAS</t>
  </si>
  <si>
    <t>Valor Total por Búsqueda</t>
  </si>
  <si>
    <t>Valor Total por  Destrucción</t>
  </si>
  <si>
    <t>PRECIO DIGITALIZACIÓN</t>
  </si>
  <si>
    <t>PRECIO UNITARIO</t>
  </si>
  <si>
    <t>INVERSIÓN MENSUAL TOTAL POR DESTRUCCIÓN</t>
  </si>
  <si>
    <t>FLUJO DE DESTRUCCIÓN DE CAJAS REMAR</t>
  </si>
  <si>
    <t>INVERSIÓN MENSUAL TOTAL POR ORDENAMIENTO</t>
  </si>
  <si>
    <t>VALOR DE CUSTODIA FÍSICA POR MES</t>
  </si>
  <si>
    <t>FLUJO DE REDUCCIÓN DE CAJAS  PARA CUSTODIA REMAR</t>
  </si>
  <si>
    <t>PERÍODO DE AJUSTE DE CAJAS</t>
  </si>
  <si>
    <t>INVERSIÓN MENSUAL TOTAL POR AJUSTE</t>
  </si>
  <si>
    <t>Valor Total por Custodia Física (- Destrucción) con Dscto.</t>
  </si>
  <si>
    <t>Valor Total por Custodia Física (- Destrucción) sin Dscto.</t>
  </si>
  <si>
    <t>Valor total por Custodia Física Final</t>
  </si>
  <si>
    <t xml:space="preserve">Valor Total por Ordenamiento </t>
  </si>
  <si>
    <t>PERÍODO DE FACTURACIÓN CUSTODIA FÍSICA</t>
  </si>
  <si>
    <t>Valor Total por Custodia Física Sin Destrucción</t>
  </si>
  <si>
    <t>CANTIDAD ACTUAL DE CAJAS BAJO CUSTODIA</t>
  </si>
  <si>
    <t>INVERSIÓN MENSUAL ACTUAL TOTAL POR CUSTODIA</t>
  </si>
  <si>
    <t>AHORRO MENSUAL EN CUSTODIA FISICA</t>
  </si>
  <si>
    <t>GASTO CORRIENTE MENSUAL (DESTR + CUSTODIA)</t>
  </si>
  <si>
    <t>Porcentaje de incremento a la facturación</t>
  </si>
  <si>
    <t>PERÍODO DE ORDENAMIENTO</t>
  </si>
  <si>
    <t>CANTIDAD DE CAJAS A ORDENAR EN EL TIEMPO</t>
  </si>
  <si>
    <t>CANTIDAD DE FILES A INDEXAR EN EL TIEMPO</t>
  </si>
  <si>
    <t>Valor Total por Registro e Indexación</t>
  </si>
  <si>
    <t>PERÍODO DE REGISTRO E INDEXACIÓN</t>
  </si>
  <si>
    <t>PERÍODO DE DIGITALIZACIÓN</t>
  </si>
  <si>
    <t>CANTIDAD DE DOCUMENTOS EN EL TIEMPO (PAG.)</t>
  </si>
  <si>
    <t>INVERSIÓN MENSUAL TOTAL POR REGISTRO</t>
  </si>
  <si>
    <t>Valor Total por Digitalización</t>
  </si>
  <si>
    <t>INVERSIÓN MENSUAL TOTAL POR DIGITALIZACIÓN</t>
  </si>
  <si>
    <t>INVERSIÓN MENSUAL TOTAL POR EXTRACCIÓN</t>
  </si>
  <si>
    <t>PERÍODO DE EXTRACCIÓN</t>
  </si>
  <si>
    <t>PERÍODO DE CUSTODIA DIGITAL</t>
  </si>
  <si>
    <t>INVERSIÓN MENSUAL TOTAL POR CUSTODIA</t>
  </si>
  <si>
    <t>Valor Total por Extracción</t>
  </si>
  <si>
    <t>CANTIDAD AJUSTADA DE CAJAS BAJO CUSTODIA</t>
  </si>
  <si>
    <t>INVERSIÓN MENSUAL NUEVA AJUSTADA POR CUSTODIA</t>
  </si>
  <si>
    <t>CANTIDAD CAJAS BAJO CUSTODIA FINAL</t>
  </si>
  <si>
    <t>Valor Total Mensual del Nuevo Gasto Corriente</t>
  </si>
  <si>
    <t xml:space="preserve">NUEVA INVERSIÓN MENSUAL TOTAL </t>
  </si>
  <si>
    <t>Rango de Cantidad de Imagenes</t>
  </si>
  <si>
    <t>Rango de Peso Aproximado</t>
  </si>
  <si>
    <t xml:space="preserve">1 – 1000 </t>
  </si>
  <si>
    <t>8 Mb – 56.17 Gb</t>
  </si>
  <si>
    <t xml:space="preserve">1001 – 2500 </t>
  </si>
  <si>
    <t>57.00 Gb – 140.43 Gb</t>
  </si>
  <si>
    <t xml:space="preserve">2501 – 4500 </t>
  </si>
  <si>
    <t>141.00 Gb – 252.77 Gb</t>
  </si>
  <si>
    <t xml:space="preserve">4501 – 6000 </t>
  </si>
  <si>
    <t>253.00 Gb – 337.03 Gb</t>
  </si>
  <si>
    <t xml:space="preserve">6001 – 9000 </t>
  </si>
  <si>
    <t>338.00 Gb – 505.54 Gb</t>
  </si>
  <si>
    <t xml:space="preserve">9001 – 13000 </t>
  </si>
  <si>
    <t>506.00 Gb – 730.22 Gb</t>
  </si>
  <si>
    <t xml:space="preserve">13001 – 15000 </t>
  </si>
  <si>
    <t>731.00 Gb – 842.56 Gb</t>
  </si>
  <si>
    <t>15001 – 20000</t>
  </si>
  <si>
    <t>843.00 Gb – 1123.42 Gb</t>
  </si>
  <si>
    <t>20001 – 30000</t>
  </si>
  <si>
    <t>1123.42 Gb – 1685.13 Gb</t>
  </si>
  <si>
    <t>30001 – 40000</t>
  </si>
  <si>
    <t>1685.13 Gb – 2246.84 Gb</t>
  </si>
  <si>
    <t>Diferencia de Facturación del Flujo Anterior vs. Actual</t>
  </si>
  <si>
    <t>Porcentaje de Incremento de Facturación en el Tiempo</t>
  </si>
  <si>
    <t>DIFERENCIA DE FACTURACIÓN ANTERIOR vs. Actual - $</t>
  </si>
  <si>
    <t>DIFERENCIA DE FACTURACIÓN ANTERIOR vs. Actual - %</t>
  </si>
  <si>
    <t>RANGOS DE ALMACENAMIENTO</t>
  </si>
  <si>
    <t>P.V.P. x  GB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</si>
  <si>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</si>
  <si>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</si>
  <si>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</si>
  <si>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</si>
  <si>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</si>
  <si>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</si>
  <si>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INCREMENTO $ - %</t>
  </si>
  <si>
    <t>RESUMEN FINAL DE BENEFICIOS POR CONCEPTO DE DESTRUCCIÒN</t>
  </si>
  <si>
    <t>Valor por GigaByte para Custodia Digital</t>
  </si>
  <si>
    <t>300 Dpi</t>
  </si>
  <si>
    <t>TOTAL DE DIGITALIZACIONES EN EL PERIODO</t>
  </si>
  <si>
    <t>TOTAL DE STORAGE PARA CUSTODIA DIGITAL</t>
  </si>
  <si>
    <t>CANTIDAD DE IMAGENES</t>
  </si>
  <si>
    <t>CARACTERÍSTICAS GENERALES DE LAS IMAGENES</t>
  </si>
  <si>
    <t>TAMAÑO</t>
  </si>
  <si>
    <t>RESOLUCIÒN</t>
  </si>
  <si>
    <t>TIPO</t>
  </si>
  <si>
    <t>COLOR</t>
  </si>
  <si>
    <t>10001 - 20000  GIGABYTES</t>
  </si>
  <si>
    <t>20001 - 30000  GIGABYTES</t>
  </si>
  <si>
    <t>30001 - 40000  GIGABYTES</t>
  </si>
  <si>
    <t>MAS DE  40001  GIGABYTES</t>
  </si>
  <si>
    <t>40001 – 50000</t>
  </si>
  <si>
    <t>2246.84 Gb – 2808.54 Gb</t>
  </si>
  <si>
    <t>PESO UNITARIO APROXIMADO EN MB</t>
  </si>
  <si>
    <t>Peso Total de Img.</t>
  </si>
  <si>
    <t>1 Giga Byte</t>
  </si>
  <si>
    <t>Porcentaje Error</t>
  </si>
  <si>
    <t>Total de Imgenes</t>
  </si>
  <si>
    <t>Total Informacion</t>
  </si>
  <si>
    <t>GB</t>
  </si>
  <si>
    <t>Incremento Mensual</t>
  </si>
  <si>
    <t>Incremento Annual</t>
  </si>
  <si>
    <t>Informacion Annual</t>
  </si>
  <si>
    <t>PERIODO DE APLICACIÓN DEL FLUJO EN MESES</t>
  </si>
  <si>
    <t xml:space="preserve">TOTAL DE EXTRACCION DE INFO EN EL PERIODO </t>
  </si>
  <si>
    <t>CANTIDAD FINAL PARA CUSTODIA</t>
  </si>
  <si>
    <t>CAJAS</t>
  </si>
  <si>
    <t>TOTAL A INDEXAR EN EL PERIODO</t>
  </si>
  <si>
    <t xml:space="preserve">TOTAL A ORDENAR EL PERIODO </t>
  </si>
  <si>
    <t>FILES</t>
  </si>
  <si>
    <t>PAGINAS</t>
  </si>
  <si>
    <t>GIGABYTES</t>
  </si>
  <si>
    <t>A4</t>
  </si>
  <si>
    <t>ESTANDAR</t>
  </si>
  <si>
    <t>CMYK</t>
  </si>
  <si>
    <t>50000 en Adelante</t>
  </si>
  <si>
    <t>2808.54 Gb – 5617.09 Gb</t>
  </si>
  <si>
    <t>TABLA DE PRECIOS POR DIGITALIZACION Y EXTRACCION</t>
  </si>
  <si>
    <t>Precio Unitario Digitalización</t>
  </si>
  <si>
    <t>Precio Unitario Extracción</t>
  </si>
  <si>
    <t>PRECIO PROMEDIO DIGITALIZACIÓN</t>
  </si>
  <si>
    <t>PRECIO PROMEDIO EXTRACCIÓN DE INFORMACIÓN</t>
  </si>
  <si>
    <t>PRECIO DE EXTRACCIÓN DE INFORMACIÓN</t>
  </si>
  <si>
    <t xml:space="preserve">PRECIO DE CUSTODIA DIGITAL </t>
  </si>
  <si>
    <t>MegaByte.</t>
  </si>
  <si>
    <t>GigaByte</t>
  </si>
  <si>
    <t>X GigaByte</t>
  </si>
  <si>
    <t>X Página</t>
  </si>
  <si>
    <t>1001 - 5000 GIGABYTES</t>
  </si>
  <si>
    <t>5001 - 10000  GIGABYTES</t>
  </si>
  <si>
    <t>PRECIO CUSTODIA DIGITAL MENSUAL X GIGABYTE</t>
  </si>
  <si>
    <t>CANTIDAD DE NUEVAS CAJAS PARA INGRESAR EN EL PERIODO</t>
  </si>
  <si>
    <t>CANTIDAD DE GIGABYTES PARA ALMACENMIENTO EN GIGABYTES</t>
  </si>
  <si>
    <t>PRESUPUESTO DEL PROYECTO PARA DESTRUCCIÓN</t>
  </si>
  <si>
    <t>MOYENNE</t>
  </si>
  <si>
    <t>TABLA DE PRECIOS PROMEDIO POR DIGITALIZACION Y EXTRACCION</t>
  </si>
  <si>
    <t>CLIENTE REMAR - COPOR</t>
  </si>
  <si>
    <t>Valor Total por Custodia Física</t>
  </si>
  <si>
    <t>Valor Total por Registro e Indexación por File</t>
  </si>
  <si>
    <t>Valor Total por Ordenamiento por caja</t>
  </si>
  <si>
    <t>Valor por Custodia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</si>
</sst>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$-409]* #,##0.00_ ;_-[$$-409]* \-#,##0.00\ ;_-[$$-409]* &quot;-&quot;??_ ;_-@_ "/>
    <numFmt numFmtId="165" formatCode="_-[$$-409]* #,##0.0000_ ;_-[$$-409]* \-#,##0.0000\ ;_-[$$-409]* &quot;-&quot;??_ ;_-@_ "/>
    <numFmt numFmtId="166" formatCode="_(&quot;$&quot;* #,##0.00_);_(&quot;$&quot;* \(#,##0.00\);_(&quot;$&quot;* &quot;-&quot;??_);_(@_)"/>
    <numFmt numFmtId="167" formatCode="_-[$$-409]* #,##0.00_ ;_-[$$-409]* \-#,##0.00\ ;_-[$$-409]* &quot;-&quot;????_ ;_-@_ "/>
    <numFmt numFmtId="168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00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0"/>
      <name val="Century Gothic"/>
      <family val="2"/>
    </font>
    <font>
      <b/>
      <sz val="9"/>
      <color theme="1"/>
      <name val="Century Gothic"/>
      <family val="2"/>
    </font>
    <font>
      <sz val="11"/>
      <color indexed="8"/>
      <name val="Calibri"/>
      <family val="2"/>
    </font>
    <font>
      <b/>
      <sz val="8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entury Gothic"/>
      <family val="2"/>
    </font>
    <font>
      <b/>
      <sz val="18"/>
      <color theme="0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51">
    <xf numFmtId="0" fontId="0" fillId="0" borderId="0" xfId="0"/>
    <xf numFmtId="164" fontId="3" fillId="4" borderId="1" xfId="0" applyNumberFormat="1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</xf>
    <xf numFmtId="1" fontId="4" fillId="5" borderId="1" xfId="0" applyNumberFormat="1" applyFont="1" applyFill="1" applyBorder="1" applyAlignment="1" applyProtection="1">
      <alignment horizontal="center"/>
    </xf>
    <xf numFmtId="165" fontId="4" fillId="2" borderId="1" xfId="0" applyNumberFormat="1" applyFont="1" applyFill="1" applyBorder="1" applyAlignment="1" applyProtection="1">
      <alignment horizontal="center"/>
    </xf>
    <xf numFmtId="164" fontId="4" fillId="5" borderId="1" xfId="0" applyNumberFormat="1" applyFont="1" applyFill="1" applyBorder="1" applyAlignment="1" applyProtection="1">
      <alignment horizontal="center"/>
    </xf>
    <xf numFmtId="0" fontId="11" fillId="4" borderId="1" xfId="0" applyFont="1" applyFill="1" applyBorder="1" applyAlignment="1" applyProtection="1">
      <alignment horizontal="center" vertical="center"/>
    </xf>
    <xf numFmtId="17" fontId="4" fillId="6" borderId="1" xfId="0" applyNumberFormat="1" applyFont="1" applyFill="1" applyBorder="1" applyAlignment="1" applyProtection="1">
      <alignment horizontal="center"/>
    </xf>
    <xf numFmtId="166" fontId="5" fillId="3" borderId="1" xfId="0" applyNumberFormat="1" applyFont="1" applyFill="1" applyBorder="1" applyProtection="1"/>
    <xf numFmtId="164" fontId="4" fillId="2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Protection="1"/>
    <xf numFmtId="164" fontId="5" fillId="2" borderId="1" xfId="0" applyNumberFormat="1" applyFont="1" applyFill="1" applyBorder="1" applyProtection="1"/>
    <xf numFmtId="1" fontId="8" fillId="5" borderId="1" xfId="0" applyNumberFormat="1" applyFont="1" applyFill="1" applyBorder="1" applyAlignment="1" applyProtection="1">
      <alignment horizontal="center"/>
    </xf>
    <xf numFmtId="1" fontId="11" fillId="4" borderId="1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Alignment="1" applyProtection="1">
      <alignment horizontal="center"/>
    </xf>
    <xf numFmtId="167" fontId="10" fillId="0" borderId="1" xfId="0" applyNumberFormat="1" applyFont="1" applyBorder="1" applyProtection="1"/>
    <xf numFmtId="164" fontId="10" fillId="0" borderId="1" xfId="0" applyNumberFormat="1" applyFont="1" applyBorder="1" applyProtection="1"/>
    <xf numFmtId="0" fontId="5" fillId="7" borderId="1" xfId="0" applyFont="1" applyFill="1" applyBorder="1" applyAlignment="1" applyProtection="1">
      <alignment horizontal="center" vertical="center"/>
    </xf>
    <xf numFmtId="165" fontId="4" fillId="7" borderId="1" xfId="0" applyNumberFormat="1" applyFont="1" applyFill="1" applyBorder="1" applyAlignment="1" applyProtection="1">
      <alignment horizontal="center"/>
    </xf>
    <xf numFmtId="166" fontId="5" fillId="7" borderId="1" xfId="0" applyNumberFormat="1" applyFont="1" applyFill="1" applyBorder="1" applyProtection="1"/>
    <xf numFmtId="165" fontId="4" fillId="8" borderId="1" xfId="0" applyNumberFormat="1" applyFont="1" applyFill="1" applyBorder="1" applyAlignment="1" applyProtection="1">
      <alignment horizontal="center"/>
    </xf>
    <xf numFmtId="164" fontId="8" fillId="8" borderId="1" xfId="0" applyNumberFormat="1" applyFont="1" applyFill="1" applyBorder="1" applyAlignment="1" applyProtection="1">
      <alignment horizontal="center"/>
    </xf>
    <xf numFmtId="10" fontId="10" fillId="0" borderId="1" xfId="0" applyNumberFormat="1" applyFont="1" applyBorder="1" applyProtection="1"/>
    <xf numFmtId="10" fontId="10" fillId="0" borderId="1" xfId="1" applyNumberFormat="1" applyFont="1" applyBorder="1" applyProtection="1"/>
    <xf numFmtId="1" fontId="11" fillId="4" borderId="1" xfId="0" applyNumberFormat="1" applyFont="1" applyFill="1" applyBorder="1" applyProtection="1"/>
    <xf numFmtId="164" fontId="8" fillId="3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/>
    </xf>
    <xf numFmtId="166" fontId="5" fillId="10" borderId="1" xfId="0" applyNumberFormat="1" applyFont="1" applyFill="1" applyBorder="1" applyProtection="1"/>
    <xf numFmtId="1" fontId="5" fillId="8" borderId="1" xfId="0" applyNumberFormat="1" applyFont="1" applyFill="1" applyBorder="1" applyAlignment="1" applyProtection="1">
      <alignment horizontal="center" vertical="center"/>
    </xf>
    <xf numFmtId="166" fontId="5" fillId="9" borderId="1" xfId="0" applyNumberFormat="1" applyFont="1" applyFill="1" applyBorder="1" applyProtection="1"/>
    <xf numFmtId="1" fontId="5" fillId="7" borderId="1" xfId="0" applyNumberFormat="1" applyFont="1" applyFill="1" applyBorder="1" applyAlignment="1" applyProtection="1">
      <alignment horizontal="center" vertical="center"/>
    </xf>
    <xf numFmtId="166" fontId="5" fillId="11" borderId="1" xfId="0" applyNumberFormat="1" applyFont="1" applyFill="1" applyBorder="1" applyProtection="1"/>
    <xf numFmtId="1" fontId="11" fillId="13" borderId="1" xfId="0" applyNumberFormat="1" applyFont="1" applyFill="1" applyBorder="1" applyAlignment="1" applyProtection="1">
      <alignment horizontal="center" vertical="center"/>
    </xf>
    <xf numFmtId="164" fontId="3" fillId="13" borderId="1" xfId="0" applyNumberFormat="1" applyFont="1" applyFill="1" applyBorder="1" applyAlignment="1" applyProtection="1">
      <alignment vertical="center" wrapText="1"/>
    </xf>
    <xf numFmtId="166" fontId="5" fillId="14" borderId="1" xfId="0" applyNumberFormat="1" applyFont="1" applyFill="1" applyBorder="1" applyProtection="1"/>
    <xf numFmtId="10" fontId="11" fillId="13" borderId="0" xfId="0" applyNumberFormat="1" applyFont="1" applyFill="1" applyAlignment="1" applyProtection="1">
      <alignment horizontal="center" vertical="center"/>
    </xf>
    <xf numFmtId="9" fontId="5" fillId="14" borderId="1" xfId="0" applyNumberFormat="1" applyFont="1" applyFill="1" applyBorder="1" applyProtection="1"/>
    <xf numFmtId="10" fontId="10" fillId="0" borderId="1" xfId="1" applyNumberFormat="1" applyFont="1" applyBorder="1" applyAlignment="1" applyProtection="1">
      <alignment horizontal="center" vertical="center"/>
    </xf>
    <xf numFmtId="9" fontId="10" fillId="0" borderId="1" xfId="1" applyFont="1" applyBorder="1" applyProtection="1"/>
    <xf numFmtId="0" fontId="5" fillId="7" borderId="10" xfId="0" applyFont="1" applyFill="1" applyBorder="1" applyProtection="1"/>
    <xf numFmtId="1" fontId="2" fillId="11" borderId="5" xfId="0" applyNumberFormat="1" applyFont="1" applyFill="1" applyBorder="1" applyAlignment="1" applyProtection="1">
      <alignment vertical="center"/>
    </xf>
    <xf numFmtId="1" fontId="2" fillId="11" borderId="19" xfId="0" applyNumberFormat="1" applyFont="1" applyFill="1" applyBorder="1" applyAlignment="1" applyProtection="1">
      <alignment vertical="center"/>
    </xf>
    <xf numFmtId="2" fontId="2" fillId="11" borderId="20" xfId="0" applyNumberFormat="1" applyFont="1" applyFill="1" applyBorder="1" applyAlignment="1" applyProtection="1">
      <alignment vertical="center"/>
    </xf>
    <xf numFmtId="165" fontId="10" fillId="12" borderId="7" xfId="2" applyNumberFormat="1" applyFont="1" applyFill="1" applyBorder="1" applyProtection="1"/>
    <xf numFmtId="165" fontId="10" fillId="12" borderId="8" xfId="2" applyNumberFormat="1" applyFont="1" applyFill="1" applyBorder="1" applyProtection="1"/>
    <xf numFmtId="1" fontId="9" fillId="7" borderId="11" xfId="0" applyNumberFormat="1" applyFont="1" applyFill="1" applyBorder="1" applyAlignment="1" applyProtection="1">
      <alignment horizontal="center"/>
    </xf>
    <xf numFmtId="2" fontId="2" fillId="12" borderId="7" xfId="0" applyNumberFormat="1" applyFont="1" applyFill="1" applyBorder="1" applyProtection="1"/>
    <xf numFmtId="0" fontId="5" fillId="2" borderId="10" xfId="0" applyFont="1" applyFill="1" applyBorder="1" applyAlignment="1" applyProtection="1">
      <alignment horizontal="center" vertical="center"/>
    </xf>
    <xf numFmtId="0" fontId="2" fillId="12" borderId="7" xfId="0" applyFont="1" applyFill="1" applyBorder="1" applyProtection="1"/>
    <xf numFmtId="2" fontId="2" fillId="12" borderId="8" xfId="0" applyNumberFormat="1" applyFont="1" applyFill="1" applyBorder="1" applyProtection="1"/>
    <xf numFmtId="2" fontId="2" fillId="12" borderId="9" xfId="0" applyNumberFormat="1" applyFont="1" applyFill="1" applyBorder="1" applyProtection="1"/>
    <xf numFmtId="2" fontId="9" fillId="7" borderId="10" xfId="0" applyNumberFormat="1" applyFont="1" applyFill="1" applyBorder="1" applyProtection="1"/>
    <xf numFmtId="165" fontId="5" fillId="11" borderId="7" xfId="0" applyNumberFormat="1" applyFont="1" applyFill="1" applyBorder="1" applyProtection="1"/>
    <xf numFmtId="165" fontId="5" fillId="11" borderId="8" xfId="0" applyNumberFormat="1" applyFont="1" applyFill="1" applyBorder="1" applyProtection="1"/>
    <xf numFmtId="165" fontId="5" fillId="11" borderId="9" xfId="0" applyNumberFormat="1" applyFont="1" applyFill="1" applyBorder="1" applyProtection="1"/>
    <xf numFmtId="165" fontId="10" fillId="0" borderId="8" xfId="2" applyNumberFormat="1" applyFont="1" applyFill="1" applyBorder="1" applyProtection="1"/>
    <xf numFmtId="165" fontId="10" fillId="0" borderId="14" xfId="2" applyNumberFormat="1" applyFont="1" applyFill="1" applyBorder="1" applyProtection="1"/>
    <xf numFmtId="165" fontId="10" fillId="0" borderId="9" xfId="2" applyNumberFormat="1" applyFont="1" applyFill="1" applyBorder="1" applyProtection="1"/>
    <xf numFmtId="2" fontId="5" fillId="2" borderId="10" xfId="0" applyNumberFormat="1" applyFont="1" applyFill="1" applyBorder="1" applyAlignment="1" applyProtection="1">
      <alignment horizontal="center" vertical="center"/>
    </xf>
    <xf numFmtId="165" fontId="5" fillId="2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3" fillId="4" borderId="1" xfId="0" applyFont="1" applyFill="1" applyBorder="1" applyAlignment="1" applyProtection="1">
      <alignment horizontal="center"/>
    </xf>
    <xf numFmtId="9" fontId="5" fillId="2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9" fontId="5" fillId="7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9" fontId="2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Protection="1"/>
    <xf numFmtId="0" fontId="8" fillId="6" borderId="1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left"/>
    </xf>
    <xf numFmtId="0" fontId="8" fillId="5" borderId="1" xfId="0" applyFont="1" applyFill="1" applyBorder="1" applyAlignment="1" applyProtection="1">
      <alignment horizontal="left"/>
    </xf>
    <xf numFmtId="1" fontId="2" fillId="0" borderId="0" xfId="0" applyNumberFormat="1" applyFont="1" applyProtection="1"/>
    <xf numFmtId="0" fontId="8" fillId="8" borderId="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8" fillId="10" borderId="1" xfId="0" applyFont="1" applyFill="1" applyBorder="1" applyAlignment="1" applyProtection="1">
      <alignment horizontal="center"/>
    </xf>
    <xf numFmtId="0" fontId="8" fillId="9" borderId="1" xfId="0" applyFont="1" applyFill="1" applyBorder="1" applyAlignment="1" applyProtection="1">
      <alignment horizontal="center"/>
    </xf>
    <xf numFmtId="0" fontId="8" fillId="11" borderId="1" xfId="0" applyFont="1" applyFill="1" applyBorder="1" applyAlignment="1" applyProtection="1">
      <alignment horizontal="center"/>
    </xf>
    <xf numFmtId="0" fontId="3" fillId="13" borderId="1" xfId="0" applyFont="1" applyFill="1" applyBorder="1" applyAlignment="1" applyProtection="1">
      <alignment horizontal="center" vertical="center" wrapText="1"/>
    </xf>
    <xf numFmtId="0" fontId="8" fillId="14" borderId="1" xfId="0" applyFont="1" applyFill="1" applyBorder="1" applyAlignment="1" applyProtection="1">
      <alignment horizontal="center"/>
    </xf>
    <xf numFmtId="0" fontId="5" fillId="7" borderId="2" xfId="0" applyFont="1" applyFill="1" applyBorder="1" applyProtection="1"/>
    <xf numFmtId="0" fontId="2" fillId="11" borderId="5" xfId="0" applyFont="1" applyFill="1" applyBorder="1" applyAlignment="1" applyProtection="1">
      <alignment vertical="center"/>
    </xf>
    <xf numFmtId="0" fontId="2" fillId="11" borderId="5" xfId="0" applyFont="1" applyFill="1" applyBorder="1" applyAlignment="1" applyProtection="1">
      <alignment horizontal="left" vertical="center"/>
    </xf>
    <xf numFmtId="0" fontId="2" fillId="11" borderId="19" xfId="0" applyFont="1" applyFill="1" applyBorder="1" applyAlignment="1" applyProtection="1">
      <alignment vertical="center"/>
    </xf>
    <xf numFmtId="0" fontId="2" fillId="11" borderId="19" xfId="0" applyFont="1" applyFill="1" applyBorder="1" applyAlignment="1" applyProtection="1">
      <alignment horizontal="left" vertical="center"/>
    </xf>
    <xf numFmtId="0" fontId="2" fillId="11" borderId="20" xfId="0" applyFont="1" applyFill="1" applyBorder="1" applyAlignment="1" applyProtection="1">
      <alignment vertical="center"/>
    </xf>
    <xf numFmtId="0" fontId="2" fillId="11" borderId="20" xfId="0" applyFont="1" applyFill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Protection="1"/>
    <xf numFmtId="0" fontId="16" fillId="2" borderId="10" xfId="0" applyFont="1" applyFill="1" applyBorder="1" applyAlignment="1" applyProtection="1">
      <alignment horizontal="center" vertical="center"/>
    </xf>
    <xf numFmtId="0" fontId="15" fillId="12" borderId="7" xfId="0" applyFont="1" applyFill="1" applyBorder="1" applyAlignment="1" applyProtection="1">
      <alignment horizontal="center" vertical="center"/>
    </xf>
    <xf numFmtId="164" fontId="15" fillId="12" borderId="7" xfId="2" applyNumberFormat="1" applyFont="1" applyFill="1" applyBorder="1" applyProtection="1"/>
    <xf numFmtId="0" fontId="15" fillId="12" borderId="8" xfId="0" applyFont="1" applyFill="1" applyBorder="1" applyAlignment="1" applyProtection="1">
      <alignment horizontal="center" vertical="center"/>
    </xf>
    <xf numFmtId="164" fontId="15" fillId="12" borderId="8" xfId="2" applyNumberFormat="1" applyFont="1" applyFill="1" applyBorder="1" applyProtection="1"/>
    <xf numFmtId="0" fontId="15" fillId="12" borderId="9" xfId="0" applyFont="1" applyFill="1" applyBorder="1" applyAlignment="1" applyProtection="1">
      <alignment horizontal="center" vertical="center"/>
    </xf>
    <xf numFmtId="164" fontId="15" fillId="12" borderId="9" xfId="2" applyNumberFormat="1" applyFont="1" applyFill="1" applyBorder="1" applyProtection="1"/>
    <xf numFmtId="1" fontId="9" fillId="7" borderId="21" xfId="0" applyNumberFormat="1" applyFont="1" applyFill="1" applyBorder="1" applyAlignment="1" applyProtection="1">
      <alignment horizontal="center" vertical="center"/>
    </xf>
    <xf numFmtId="1" fontId="9" fillId="7" borderId="7" xfId="0" applyNumberFormat="1" applyFont="1" applyFill="1" applyBorder="1" applyAlignment="1" applyProtection="1">
      <alignment horizontal="left" vertical="center"/>
    </xf>
    <xf numFmtId="0" fontId="5" fillId="0" borderId="8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 vertical="center"/>
    </xf>
    <xf numFmtId="0" fontId="5" fillId="0" borderId="9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left" vertical="center"/>
    </xf>
    <xf numFmtId="0" fontId="5" fillId="0" borderId="7" xfId="0" applyFont="1" applyBorder="1" applyProtection="1"/>
    <xf numFmtId="0" fontId="2" fillId="12" borderId="8" xfId="0" applyFont="1" applyFill="1" applyBorder="1" applyProtection="1"/>
    <xf numFmtId="9" fontId="2" fillId="12" borderId="9" xfId="0" applyNumberFormat="1" applyFont="1" applyFill="1" applyBorder="1" applyProtection="1"/>
    <xf numFmtId="0" fontId="2" fillId="12" borderId="9" xfId="0" applyFont="1" applyFill="1" applyBorder="1" applyProtection="1"/>
    <xf numFmtId="0" fontId="5" fillId="12" borderId="15" xfId="0" applyFont="1" applyFill="1" applyBorder="1" applyProtection="1"/>
    <xf numFmtId="0" fontId="2" fillId="12" borderId="18" xfId="0" applyFont="1" applyFill="1" applyBorder="1" applyProtection="1"/>
    <xf numFmtId="0" fontId="5" fillId="12" borderId="16" xfId="0" applyFont="1" applyFill="1" applyBorder="1" applyProtection="1"/>
    <xf numFmtId="0" fontId="2" fillId="12" borderId="12" xfId="0" applyFont="1" applyFill="1" applyBorder="1" applyProtection="1"/>
    <xf numFmtId="9" fontId="2" fillId="12" borderId="12" xfId="0" applyNumberFormat="1" applyFont="1" applyFill="1" applyBorder="1" applyAlignment="1" applyProtection="1">
      <alignment horizontal="left"/>
    </xf>
    <xf numFmtId="0" fontId="5" fillId="12" borderId="17" xfId="0" applyFont="1" applyFill="1" applyBorder="1" applyProtection="1"/>
    <xf numFmtId="0" fontId="2" fillId="12" borderId="13" xfId="0" applyFont="1" applyFill="1" applyBorder="1" applyProtection="1"/>
    <xf numFmtId="0" fontId="15" fillId="12" borderId="0" xfId="0" applyFont="1" applyFill="1" applyProtection="1"/>
    <xf numFmtId="0" fontId="9" fillId="7" borderId="10" xfId="0" applyFont="1" applyFill="1" applyBorder="1" applyProtection="1"/>
    <xf numFmtId="0" fontId="5" fillId="11" borderId="7" xfId="0" applyFont="1" applyFill="1" applyBorder="1" applyProtection="1"/>
    <xf numFmtId="0" fontId="5" fillId="11" borderId="8" xfId="0" applyFont="1" applyFill="1" applyBorder="1" applyProtection="1"/>
    <xf numFmtId="0" fontId="5" fillId="11" borderId="9" xfId="0" applyFont="1" applyFill="1" applyBorder="1" applyProtection="1"/>
    <xf numFmtId="0" fontId="18" fillId="15" borderId="1" xfId="0" applyFont="1" applyFill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left"/>
    </xf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17" fillId="2" borderId="3" xfId="0" applyFont="1" applyFill="1" applyBorder="1" applyAlignment="1" applyProtection="1">
      <alignment horizontal="center"/>
    </xf>
    <xf numFmtId="0" fontId="17" fillId="2" borderId="4" xfId="0" applyFont="1" applyFill="1" applyBorder="1" applyAlignment="1" applyProtection="1">
      <alignment horizontal="center"/>
    </xf>
    <xf numFmtId="0" fontId="11" fillId="13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</cellXfs>
  <cellStyles count="3">
    <cellStyle name="Monétaire 2" xfId="2" xr:uid="{3343CA36-1F98-4F69-AE25-A6022501C017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C9277C2C-77CD-41FF-BFD2-03B926767A86}">
  <we:reference id="wa104381504" version="1.0.0.0" store="fr-FR" storeType="OMEX"/>
  <we:alternateReferences>
    <we:reference id="WA104381504" version="1.0.0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D662F-6513-41D2-9EA2-DFE42D92C995}">
  <sheetPr codeName="Feuil1"/>
  <dimension ref="B1:AN174"/>
  <sheetViews>
    <sheetView tabSelected="1" topLeftCell="C38" workbookViewId="0">
      <selection activeCell="D12" sqref="D12:D13 E26"/>
    </sheetView>
  </sheetViews>
  <sheetFormatPr baseColWidth="10" defaultRowHeight="16.5" outlineLevelRow="1" x14ac:dyDescent="0.3"/>
  <cols>
    <col min="1" max="1" width="11.42578125" style="60"/>
    <col min="2" max="2" width="5.140625" style="60" bestFit="1" customWidth="1"/>
    <col min="3" max="3" width="59.28515625" style="60" bestFit="1" customWidth="1"/>
    <col min="4" max="4" width="23.42578125" style="60" bestFit="1" customWidth="1"/>
    <col min="5" max="5" width="12.85546875" style="60" bestFit="1" customWidth="1"/>
    <col min="6" max="6" width="12.85546875" style="60" customWidth="1"/>
    <col min="7" max="40" width="11.85546875" style="60" bestFit="1" customWidth="1"/>
    <col min="41" max="16384" width="11.42578125" style="60"/>
  </cols>
  <sheetData>
    <row r="1" spans="2:4" ht="22.5" x14ac:dyDescent="0.3">
      <c r="C1" s="131" t="s">
        <v>151</v>
      </c>
    </row>
    <row r="3" spans="2:4" x14ac:dyDescent="0.3">
      <c r="C3" s="61" t="s">
        <v>148</v>
      </c>
      <c r="D3" s="1">
        <f>(D13+D14)*$D$11</f>
        <v>6747</v>
      </c>
    </row>
    <row r="5" spans="2:4" x14ac:dyDescent="0.3">
      <c r="C5" s="61" t="s">
        <v>118</v>
      </c>
      <c r="D5" s="61">
        <v>24</v>
      </c>
    </row>
    <row r="7" spans="2:4" x14ac:dyDescent="0.3">
      <c r="C7" s="2" t="s">
        <v>0</v>
      </c>
      <c r="D7" s="26">
        <v>3641</v>
      </c>
    </row>
    <row r="8" spans="2:4" x14ac:dyDescent="0.3">
      <c r="C8" s="2" t="s">
        <v>1</v>
      </c>
      <c r="D8" s="26">
        <v>8</v>
      </c>
    </row>
    <row r="9" spans="2:4" x14ac:dyDescent="0.3">
      <c r="C9" s="2" t="s">
        <v>2</v>
      </c>
      <c r="D9" s="2">
        <f>(D7-D11)*D8</f>
        <v>15288</v>
      </c>
    </row>
    <row r="10" spans="2:4" x14ac:dyDescent="0.3">
      <c r="C10" s="2" t="s">
        <v>3</v>
      </c>
      <c r="D10" s="26">
        <v>6</v>
      </c>
    </row>
    <row r="11" spans="2:4" x14ac:dyDescent="0.3">
      <c r="C11" s="2" t="s">
        <v>4</v>
      </c>
      <c r="D11" s="26">
        <v>1730</v>
      </c>
    </row>
    <row r="12" spans="2:4" x14ac:dyDescent="0.3">
      <c r="C12" s="2" t="s">
        <v>5</v>
      </c>
      <c r="D12" s="3">
        <f>D11/D10</f>
        <v>288.33333333333331</v>
      </c>
    </row>
    <row r="13" spans="2:4" x14ac:dyDescent="0.3">
      <c r="C13" s="2" t="s">
        <v>6</v>
      </c>
      <c r="D13" s="9">
        <v>1.6</v>
      </c>
    </row>
    <row r="14" spans="2:4" x14ac:dyDescent="0.3">
      <c r="C14" s="2" t="s">
        <v>7</v>
      </c>
      <c r="D14" s="9">
        <v>2.2999999999999998</v>
      </c>
    </row>
    <row r="15" spans="2:4" x14ac:dyDescent="0.3">
      <c r="C15" s="2" t="s">
        <v>21</v>
      </c>
      <c r="D15" s="14">
        <v>0.48130000000000001</v>
      </c>
    </row>
    <row r="16" spans="2:4" x14ac:dyDescent="0.3">
      <c r="B16" s="62">
        <v>0.2</v>
      </c>
      <c r="C16" s="63" t="s">
        <v>8</v>
      </c>
      <c r="D16" s="4">
        <f>(D15-(D15*B16))</f>
        <v>0.38503999999999999</v>
      </c>
    </row>
    <row r="17" spans="2:40" x14ac:dyDescent="0.3">
      <c r="B17" s="64">
        <v>0.45</v>
      </c>
      <c r="C17" s="2" t="s">
        <v>135</v>
      </c>
      <c r="D17" s="4">
        <f>E174</f>
        <v>0.16309999999999999</v>
      </c>
    </row>
    <row r="18" spans="2:40" x14ac:dyDescent="0.3">
      <c r="B18" s="64">
        <v>0</v>
      </c>
      <c r="C18" s="2" t="s">
        <v>136</v>
      </c>
      <c r="D18" s="4">
        <f>D17-(D17*10%)</f>
        <v>0.14679</v>
      </c>
    </row>
    <row r="19" spans="2:40" x14ac:dyDescent="0.3">
      <c r="C19" s="2" t="s">
        <v>146</v>
      </c>
      <c r="D19" s="3">
        <f>D104</f>
        <v>968.19224761904809</v>
      </c>
    </row>
    <row r="20" spans="2:40" x14ac:dyDescent="0.3">
      <c r="B20" s="64">
        <v>0.4</v>
      </c>
      <c r="C20" s="2" t="s">
        <v>145</v>
      </c>
      <c r="D20" s="5">
        <f>D161</f>
        <v>0.6</v>
      </c>
    </row>
    <row r="21" spans="2:40" x14ac:dyDescent="0.3">
      <c r="B21" s="64">
        <v>0.1</v>
      </c>
      <c r="C21" s="2" t="s">
        <v>9</v>
      </c>
      <c r="D21" s="9">
        <v>1.89</v>
      </c>
    </row>
    <row r="22" spans="2:40" x14ac:dyDescent="0.3">
      <c r="B22" s="64">
        <v>0.05</v>
      </c>
      <c r="C22" s="2" t="s">
        <v>10</v>
      </c>
      <c r="D22" s="9">
        <v>0.18</v>
      </c>
      <c r="F22" s="65"/>
    </row>
    <row r="23" spans="2:40" x14ac:dyDescent="0.3">
      <c r="C23" s="2" t="s">
        <v>11</v>
      </c>
      <c r="D23" s="9">
        <v>0.3</v>
      </c>
    </row>
    <row r="24" spans="2:40" s="69" customFormat="1" x14ac:dyDescent="0.3">
      <c r="B24" s="66"/>
      <c r="C24" s="67"/>
      <c r="D24" s="68"/>
    </row>
    <row r="26" spans="2:40" x14ac:dyDescent="0.3">
      <c r="C26" s="148" t="s">
        <v>19</v>
      </c>
      <c r="D26" s="148"/>
      <c r="E26" s="6">
        <f>IF(OR($D$10=1,$D$10=3,$D$10=6,$D$10=9,$D$10=12,$D$10=15,$D$10=18,$D$10=21,$D$10=24,$D$10=28,$D$10=32,$D$10=36),D26+1,0)</f>
        <v>1</v>
      </c>
      <c r="F26" s="6">
        <f>IF(OR(AND($D$11-E31=0),AND($D$11-E31=$D$11)),0,E26+1)</f>
        <v>2</v>
      </c>
      <c r="G26" s="6">
        <f t="shared" ref="G26:AB26" si="0">IF(OR(AND($D$11-F31=0),AND($D$11-F31=$D$11)),0,F26+1)</f>
        <v>3</v>
      </c>
      <c r="H26" s="6">
        <f t="shared" si="0"/>
        <v>4</v>
      </c>
      <c r="I26" s="6">
        <f t="shared" si="0"/>
        <v>5</v>
      </c>
      <c r="J26" s="6">
        <f t="shared" si="0"/>
        <v>6</v>
      </c>
      <c r="K26" s="6">
        <f t="shared" si="0"/>
        <v>0</v>
      </c>
      <c r="L26" s="6">
        <f t="shared" si="0"/>
        <v>0</v>
      </c>
      <c r="M26" s="6">
        <f t="shared" si="0"/>
        <v>0</v>
      </c>
      <c r="N26" s="6">
        <f t="shared" si="0"/>
        <v>0</v>
      </c>
      <c r="O26" s="6">
        <f t="shared" si="0"/>
        <v>0</v>
      </c>
      <c r="P26" s="6">
        <f t="shared" si="0"/>
        <v>0</v>
      </c>
      <c r="Q26" s="6">
        <f t="shared" si="0"/>
        <v>0</v>
      </c>
      <c r="R26" s="6">
        <f t="shared" si="0"/>
        <v>0</v>
      </c>
      <c r="S26" s="6">
        <f t="shared" si="0"/>
        <v>0</v>
      </c>
      <c r="T26" s="6">
        <f t="shared" si="0"/>
        <v>0</v>
      </c>
      <c r="U26" s="6">
        <f t="shared" si="0"/>
        <v>0</v>
      </c>
      <c r="V26" s="6">
        <f t="shared" si="0"/>
        <v>0</v>
      </c>
      <c r="W26" s="6">
        <f t="shared" si="0"/>
        <v>0</v>
      </c>
      <c r="X26" s="6">
        <f t="shared" si="0"/>
        <v>0</v>
      </c>
      <c r="Y26" s="6">
        <f t="shared" si="0"/>
        <v>0</v>
      </c>
      <c r="Z26" s="6">
        <f t="shared" si="0"/>
        <v>0</v>
      </c>
      <c r="AA26" s="6">
        <f t="shared" si="0"/>
        <v>0</v>
      </c>
      <c r="AB26" s="6">
        <f t="shared" si="0"/>
        <v>0</v>
      </c>
      <c r="AC26" s="6">
        <f t="shared" ref="AC26" si="1">IF(OR(AND($D$11-AB31=0),AND($D$11-AB31=$D$11)),0,AB26+1)</f>
        <v>0</v>
      </c>
      <c r="AD26" s="6">
        <f t="shared" ref="AD26" si="2">IF(OR(AND($D$11-AC31=0),AND($D$11-AC31=$D$11)),0,AC26+1)</f>
        <v>0</v>
      </c>
      <c r="AE26" s="6">
        <f t="shared" ref="AE26" si="3">IF(OR(AND($D$11-AD31=0),AND($D$11-AD31=$D$11)),0,AD26+1)</f>
        <v>0</v>
      </c>
      <c r="AF26" s="6">
        <f t="shared" ref="AF26" si="4">IF(OR(AND($D$11-AE31=0),AND($D$11-AE31=$D$11)),0,AE26+1)</f>
        <v>0</v>
      </c>
      <c r="AG26" s="6">
        <f t="shared" ref="AG26" si="5">IF(OR(AND($D$11-AF31=0),AND($D$11-AF31=$D$11)),0,AF26+1)</f>
        <v>0</v>
      </c>
      <c r="AH26" s="6">
        <f t="shared" ref="AH26" si="6">IF(OR(AND($D$11-AG31=0),AND($D$11-AG31=$D$11)),0,AG26+1)</f>
        <v>0</v>
      </c>
      <c r="AI26" s="6">
        <f t="shared" ref="AI26" si="7">IF(OR(AND($D$11-AH31=0),AND($D$11-AH31=$D$11)),0,AH26+1)</f>
        <v>0</v>
      </c>
      <c r="AJ26" s="6">
        <f t="shared" ref="AJ26" si="8">IF(OR(AND($D$11-AI31=0),AND($D$11-AI31=$D$11)),0,AI26+1)</f>
        <v>0</v>
      </c>
      <c r="AK26" s="6">
        <f t="shared" ref="AK26" si="9">IF(OR(AND($D$11-AJ31=0),AND($D$11-AJ31=$D$11)),0,AJ26+1)</f>
        <v>0</v>
      </c>
      <c r="AL26" s="6">
        <f t="shared" ref="AL26" si="10">IF(OR(AND($D$11-AK31=0),AND($D$11-AK31=$D$11)),0,AK26+1)</f>
        <v>0</v>
      </c>
      <c r="AM26" s="6">
        <f t="shared" ref="AM26" si="11">IF(OR(AND($D$11-AL31=0),AND($D$11-AL31=$D$11)),0,AL26+1)</f>
        <v>0</v>
      </c>
      <c r="AN26" s="6">
        <f t="shared" ref="AN26" si="12">IF(OR(AND($D$11-AM31=0),AND($D$11-AM31=$D$11)),0,AM26+1)</f>
        <v>0</v>
      </c>
    </row>
    <row r="27" spans="2:40" x14ac:dyDescent="0.3">
      <c r="C27" s="70" t="s">
        <v>13</v>
      </c>
      <c r="D27" s="143" t="s">
        <v>17</v>
      </c>
      <c r="E27" s="7">
        <v>44013</v>
      </c>
      <c r="F27" s="7">
        <f>E27+31</f>
        <v>44044</v>
      </c>
      <c r="G27" s="7">
        <f t="shared" ref="G27:AB27" si="13">F27+31</f>
        <v>44075</v>
      </c>
      <c r="H27" s="7">
        <f t="shared" si="13"/>
        <v>44106</v>
      </c>
      <c r="I27" s="7">
        <f t="shared" si="13"/>
        <v>44137</v>
      </c>
      <c r="J27" s="7">
        <f t="shared" si="13"/>
        <v>44168</v>
      </c>
      <c r="K27" s="7">
        <f t="shared" si="13"/>
        <v>44199</v>
      </c>
      <c r="L27" s="7">
        <f t="shared" si="13"/>
        <v>44230</v>
      </c>
      <c r="M27" s="7">
        <f t="shared" si="13"/>
        <v>44261</v>
      </c>
      <c r="N27" s="7">
        <f t="shared" si="13"/>
        <v>44292</v>
      </c>
      <c r="O27" s="7">
        <f t="shared" si="13"/>
        <v>44323</v>
      </c>
      <c r="P27" s="7">
        <f t="shared" si="13"/>
        <v>44354</v>
      </c>
      <c r="Q27" s="7">
        <f t="shared" si="13"/>
        <v>44385</v>
      </c>
      <c r="R27" s="7">
        <f t="shared" si="13"/>
        <v>44416</v>
      </c>
      <c r="S27" s="7">
        <f t="shared" si="13"/>
        <v>44447</v>
      </c>
      <c r="T27" s="7">
        <f t="shared" si="13"/>
        <v>44478</v>
      </c>
      <c r="U27" s="7">
        <f t="shared" si="13"/>
        <v>44509</v>
      </c>
      <c r="V27" s="7">
        <f t="shared" si="13"/>
        <v>44540</v>
      </c>
      <c r="W27" s="7">
        <f t="shared" si="13"/>
        <v>44571</v>
      </c>
      <c r="X27" s="7">
        <f t="shared" si="13"/>
        <v>44602</v>
      </c>
      <c r="Y27" s="7">
        <f t="shared" si="13"/>
        <v>44633</v>
      </c>
      <c r="Z27" s="7">
        <f t="shared" si="13"/>
        <v>44664</v>
      </c>
      <c r="AA27" s="7">
        <f t="shared" si="13"/>
        <v>44695</v>
      </c>
      <c r="AB27" s="7">
        <f t="shared" si="13"/>
        <v>44726</v>
      </c>
      <c r="AC27" s="7">
        <f t="shared" ref="AC27" si="14">AB27+31</f>
        <v>44757</v>
      </c>
      <c r="AD27" s="7">
        <f t="shared" ref="AD27" si="15">AC27+31</f>
        <v>44788</v>
      </c>
      <c r="AE27" s="7">
        <f t="shared" ref="AE27" si="16">AD27+31</f>
        <v>44819</v>
      </c>
      <c r="AF27" s="7">
        <f t="shared" ref="AF27" si="17">AE27+31</f>
        <v>44850</v>
      </c>
      <c r="AG27" s="7">
        <f t="shared" ref="AG27" si="18">AF27+31</f>
        <v>44881</v>
      </c>
      <c r="AH27" s="7">
        <f t="shared" ref="AH27" si="19">AG27+31</f>
        <v>44912</v>
      </c>
      <c r="AI27" s="7">
        <f t="shared" ref="AI27" si="20">AH27+31</f>
        <v>44943</v>
      </c>
      <c r="AJ27" s="7">
        <f t="shared" ref="AJ27" si="21">AI27+31</f>
        <v>44974</v>
      </c>
      <c r="AK27" s="7">
        <f t="shared" ref="AK27" si="22">AJ27+31</f>
        <v>45005</v>
      </c>
      <c r="AL27" s="7">
        <f t="shared" ref="AL27" si="23">AK27+31</f>
        <v>45036</v>
      </c>
      <c r="AM27" s="7">
        <f t="shared" ref="AM27" si="24">AL27+31</f>
        <v>45067</v>
      </c>
      <c r="AN27" s="7">
        <f t="shared" ref="AN27" si="25">AM27+31</f>
        <v>45098</v>
      </c>
    </row>
    <row r="28" spans="2:40" x14ac:dyDescent="0.3">
      <c r="C28" s="71" t="s">
        <v>18</v>
      </c>
      <c r="D28" s="143"/>
      <c r="E28" s="8">
        <f>E29+E30</f>
        <v>1124.4999999999998</v>
      </c>
      <c r="F28" s="8">
        <f t="shared" ref="F28:H28" si="26">F29+F30</f>
        <v>1124.4999999999998</v>
      </c>
      <c r="G28" s="8">
        <f t="shared" si="26"/>
        <v>1124.4999999999998</v>
      </c>
      <c r="H28" s="8">
        <f t="shared" si="26"/>
        <v>1124.4999999999998</v>
      </c>
      <c r="I28" s="8">
        <f t="shared" ref="I28" si="27">I29+I30</f>
        <v>1124.4999999999998</v>
      </c>
      <c r="J28" s="8">
        <f t="shared" ref="J28" si="28">J29+J30</f>
        <v>1124.4999999999998</v>
      </c>
      <c r="K28" s="8">
        <f t="shared" ref="K28" si="29">K29+K30</f>
        <v>0</v>
      </c>
      <c r="L28" s="8">
        <f t="shared" ref="L28" si="30">L29+L30</f>
        <v>0</v>
      </c>
      <c r="M28" s="8">
        <f t="shared" ref="M28" si="31">M29+M30</f>
        <v>0</v>
      </c>
      <c r="N28" s="8">
        <f t="shared" ref="N28" si="32">N29+N30</f>
        <v>0</v>
      </c>
      <c r="O28" s="8">
        <f t="shared" ref="O28" si="33">O29+O30</f>
        <v>0</v>
      </c>
      <c r="P28" s="8">
        <f t="shared" ref="P28" si="34">P29+P30</f>
        <v>0</v>
      </c>
      <c r="Q28" s="8">
        <f t="shared" ref="Q28" si="35">Q29+Q30</f>
        <v>0</v>
      </c>
      <c r="R28" s="8">
        <f t="shared" ref="R28" si="36">R29+R30</f>
        <v>0</v>
      </c>
      <c r="S28" s="8">
        <f t="shared" ref="S28" si="37">S29+S30</f>
        <v>0</v>
      </c>
      <c r="T28" s="8">
        <f t="shared" ref="T28" si="38">T29+T30</f>
        <v>0</v>
      </c>
      <c r="U28" s="8">
        <f t="shared" ref="U28" si="39">U29+U30</f>
        <v>0</v>
      </c>
      <c r="V28" s="8">
        <f t="shared" ref="V28" si="40">V29+V30</f>
        <v>0</v>
      </c>
      <c r="W28" s="8">
        <f t="shared" ref="W28" si="41">W29+W30</f>
        <v>0</v>
      </c>
      <c r="X28" s="8">
        <f t="shared" ref="X28" si="42">X29+X30</f>
        <v>0</v>
      </c>
      <c r="Y28" s="8">
        <f t="shared" ref="Y28" si="43">Y29+Y30</f>
        <v>0</v>
      </c>
      <c r="Z28" s="8">
        <f t="shared" ref="Z28" si="44">Z29+Z30</f>
        <v>0</v>
      </c>
      <c r="AA28" s="8">
        <f t="shared" ref="AA28" si="45">AA29+AA30</f>
        <v>0</v>
      </c>
      <c r="AB28" s="8">
        <f t="shared" ref="AB28" si="46">AB29+AB30</f>
        <v>0</v>
      </c>
      <c r="AC28" s="8">
        <f t="shared" ref="AC28:AN28" si="47">AC29+AC30</f>
        <v>0</v>
      </c>
      <c r="AD28" s="8">
        <f t="shared" si="47"/>
        <v>0</v>
      </c>
      <c r="AE28" s="8">
        <f t="shared" si="47"/>
        <v>0</v>
      </c>
      <c r="AF28" s="8">
        <f t="shared" si="47"/>
        <v>0</v>
      </c>
      <c r="AG28" s="8">
        <f t="shared" si="47"/>
        <v>0</v>
      </c>
      <c r="AH28" s="8">
        <f t="shared" si="47"/>
        <v>0</v>
      </c>
      <c r="AI28" s="8">
        <f t="shared" si="47"/>
        <v>0</v>
      </c>
      <c r="AJ28" s="8">
        <f t="shared" si="47"/>
        <v>0</v>
      </c>
      <c r="AK28" s="8">
        <f t="shared" si="47"/>
        <v>0</v>
      </c>
      <c r="AL28" s="8">
        <f t="shared" si="47"/>
        <v>0</v>
      </c>
      <c r="AM28" s="8">
        <f t="shared" si="47"/>
        <v>0</v>
      </c>
      <c r="AN28" s="8">
        <f t="shared" si="47"/>
        <v>0</v>
      </c>
    </row>
    <row r="29" spans="2:40" outlineLevel="1" x14ac:dyDescent="0.3">
      <c r="C29" s="72" t="s">
        <v>14</v>
      </c>
      <c r="D29" s="9">
        <f>D13</f>
        <v>1.6</v>
      </c>
      <c r="E29" s="10">
        <f>IF(E26&gt;0,($D$13*$D$12),IF(E26=0,0))</f>
        <v>461.33333333333331</v>
      </c>
      <c r="F29" s="10">
        <f t="shared" ref="F29:AB29" si="48">IF(F26&gt;0,($D$13*$D$12),IF(F26=0,0))</f>
        <v>461.33333333333331</v>
      </c>
      <c r="G29" s="10">
        <f t="shared" si="48"/>
        <v>461.33333333333331</v>
      </c>
      <c r="H29" s="10">
        <f t="shared" si="48"/>
        <v>461.33333333333331</v>
      </c>
      <c r="I29" s="10">
        <f t="shared" si="48"/>
        <v>461.33333333333331</v>
      </c>
      <c r="J29" s="10">
        <f t="shared" si="48"/>
        <v>461.33333333333331</v>
      </c>
      <c r="K29" s="10">
        <f t="shared" si="48"/>
        <v>0</v>
      </c>
      <c r="L29" s="10">
        <f t="shared" si="48"/>
        <v>0</v>
      </c>
      <c r="M29" s="10">
        <f t="shared" si="48"/>
        <v>0</v>
      </c>
      <c r="N29" s="10">
        <f t="shared" si="48"/>
        <v>0</v>
      </c>
      <c r="O29" s="10">
        <f t="shared" si="48"/>
        <v>0</v>
      </c>
      <c r="P29" s="10">
        <f t="shared" si="48"/>
        <v>0</v>
      </c>
      <c r="Q29" s="10">
        <f t="shared" si="48"/>
        <v>0</v>
      </c>
      <c r="R29" s="10">
        <f t="shared" si="48"/>
        <v>0</v>
      </c>
      <c r="S29" s="10">
        <f t="shared" si="48"/>
        <v>0</v>
      </c>
      <c r="T29" s="10">
        <f t="shared" si="48"/>
        <v>0</v>
      </c>
      <c r="U29" s="10">
        <f t="shared" si="48"/>
        <v>0</v>
      </c>
      <c r="V29" s="10">
        <f t="shared" si="48"/>
        <v>0</v>
      </c>
      <c r="W29" s="10">
        <f t="shared" si="48"/>
        <v>0</v>
      </c>
      <c r="X29" s="10">
        <f t="shared" si="48"/>
        <v>0</v>
      </c>
      <c r="Y29" s="10">
        <f t="shared" si="48"/>
        <v>0</v>
      </c>
      <c r="Z29" s="10">
        <f t="shared" si="48"/>
        <v>0</v>
      </c>
      <c r="AA29" s="10">
        <f t="shared" si="48"/>
        <v>0</v>
      </c>
      <c r="AB29" s="10">
        <f t="shared" si="48"/>
        <v>0</v>
      </c>
      <c r="AC29" s="10">
        <f t="shared" ref="AC29:AN29" si="49">IF(AC26&gt;0,($D$13*$D$12),IF(AC26=0,0))</f>
        <v>0</v>
      </c>
      <c r="AD29" s="10">
        <f t="shared" si="49"/>
        <v>0</v>
      </c>
      <c r="AE29" s="10">
        <f t="shared" si="49"/>
        <v>0</v>
      </c>
      <c r="AF29" s="10">
        <f t="shared" si="49"/>
        <v>0</v>
      </c>
      <c r="AG29" s="10">
        <f t="shared" si="49"/>
        <v>0</v>
      </c>
      <c r="AH29" s="10">
        <f t="shared" si="49"/>
        <v>0</v>
      </c>
      <c r="AI29" s="10">
        <f t="shared" si="49"/>
        <v>0</v>
      </c>
      <c r="AJ29" s="10">
        <f t="shared" si="49"/>
        <v>0</v>
      </c>
      <c r="AK29" s="10">
        <f t="shared" si="49"/>
        <v>0</v>
      </c>
      <c r="AL29" s="10">
        <f t="shared" si="49"/>
        <v>0</v>
      </c>
      <c r="AM29" s="10">
        <f t="shared" si="49"/>
        <v>0</v>
      </c>
      <c r="AN29" s="10">
        <f t="shared" si="49"/>
        <v>0</v>
      </c>
    </row>
    <row r="30" spans="2:40" outlineLevel="1" x14ac:dyDescent="0.3">
      <c r="C30" s="72" t="s">
        <v>15</v>
      </c>
      <c r="D30" s="9">
        <f>D14</f>
        <v>2.2999999999999998</v>
      </c>
      <c r="E30" s="10">
        <f>IF(E26&gt;0,($D$14*$D$12),IF(E26=0,0))</f>
        <v>663.16666666666652</v>
      </c>
      <c r="F30" s="10">
        <f t="shared" ref="F30:AB30" si="50">IF(F26&gt;0,($D$14*$D$12),IF(F26=0,0))</f>
        <v>663.16666666666652</v>
      </c>
      <c r="G30" s="10">
        <f t="shared" si="50"/>
        <v>663.16666666666652</v>
      </c>
      <c r="H30" s="10">
        <f t="shared" si="50"/>
        <v>663.16666666666652</v>
      </c>
      <c r="I30" s="10">
        <f t="shared" si="50"/>
        <v>663.16666666666652</v>
      </c>
      <c r="J30" s="10">
        <f t="shared" si="50"/>
        <v>663.16666666666652</v>
      </c>
      <c r="K30" s="10">
        <f t="shared" si="50"/>
        <v>0</v>
      </c>
      <c r="L30" s="10">
        <f t="shared" si="50"/>
        <v>0</v>
      </c>
      <c r="M30" s="10">
        <f t="shared" si="50"/>
        <v>0</v>
      </c>
      <c r="N30" s="10">
        <f t="shared" si="50"/>
        <v>0</v>
      </c>
      <c r="O30" s="10">
        <f t="shared" si="50"/>
        <v>0</v>
      </c>
      <c r="P30" s="10">
        <f t="shared" si="50"/>
        <v>0</v>
      </c>
      <c r="Q30" s="10">
        <f t="shared" si="50"/>
        <v>0</v>
      </c>
      <c r="R30" s="10">
        <f t="shared" si="50"/>
        <v>0</v>
      </c>
      <c r="S30" s="10">
        <f t="shared" si="50"/>
        <v>0</v>
      </c>
      <c r="T30" s="10">
        <f t="shared" si="50"/>
        <v>0</v>
      </c>
      <c r="U30" s="10">
        <f t="shared" si="50"/>
        <v>0</v>
      </c>
      <c r="V30" s="10">
        <f t="shared" si="50"/>
        <v>0</v>
      </c>
      <c r="W30" s="10">
        <f t="shared" si="50"/>
        <v>0</v>
      </c>
      <c r="X30" s="10">
        <f t="shared" si="50"/>
        <v>0</v>
      </c>
      <c r="Y30" s="10">
        <f t="shared" si="50"/>
        <v>0</v>
      </c>
      <c r="Z30" s="10">
        <f t="shared" si="50"/>
        <v>0</v>
      </c>
      <c r="AA30" s="10">
        <f t="shared" si="50"/>
        <v>0</v>
      </c>
      <c r="AB30" s="10">
        <f t="shared" si="50"/>
        <v>0</v>
      </c>
      <c r="AC30" s="10">
        <f t="shared" ref="AC30:AN30" si="51">IF(AC26&gt;0,($D$14*$D$12),IF(AC26=0,0))</f>
        <v>0</v>
      </c>
      <c r="AD30" s="10">
        <f t="shared" si="51"/>
        <v>0</v>
      </c>
      <c r="AE30" s="10">
        <f t="shared" si="51"/>
        <v>0</v>
      </c>
      <c r="AF30" s="10">
        <f t="shared" si="51"/>
        <v>0</v>
      </c>
      <c r="AG30" s="10">
        <f t="shared" si="51"/>
        <v>0</v>
      </c>
      <c r="AH30" s="10">
        <f t="shared" si="51"/>
        <v>0</v>
      </c>
      <c r="AI30" s="10">
        <f t="shared" si="51"/>
        <v>0</v>
      </c>
      <c r="AJ30" s="10">
        <f t="shared" si="51"/>
        <v>0</v>
      </c>
      <c r="AK30" s="10">
        <f t="shared" si="51"/>
        <v>0</v>
      </c>
      <c r="AL30" s="10">
        <f t="shared" si="51"/>
        <v>0</v>
      </c>
      <c r="AM30" s="10">
        <f t="shared" si="51"/>
        <v>0</v>
      </c>
      <c r="AN30" s="10">
        <f t="shared" si="51"/>
        <v>0</v>
      </c>
    </row>
    <row r="31" spans="2:40" x14ac:dyDescent="0.3">
      <c r="C31" s="73" t="s">
        <v>12</v>
      </c>
      <c r="D31" s="11">
        <f>D29+D30</f>
        <v>3.9</v>
      </c>
      <c r="E31" s="12">
        <f>IF(E26&gt;0,$D$12*E26,0)</f>
        <v>288.33333333333331</v>
      </c>
      <c r="F31" s="12">
        <f>IF(F26&gt;0,$D$12*F26,0)</f>
        <v>576.66666666666663</v>
      </c>
      <c r="G31" s="12">
        <f>IF(G26&gt;0,$D$12*G26,0)</f>
        <v>865</v>
      </c>
      <c r="H31" s="12">
        <f>IF(H26&gt;0,$D$12*H26,0)</f>
        <v>1153.3333333333333</v>
      </c>
      <c r="I31" s="12">
        <f t="shared" ref="I31:AB31" si="52">IF(I26&gt;0,$D$12*I26,0)</f>
        <v>1441.6666666666665</v>
      </c>
      <c r="J31" s="12">
        <f t="shared" si="52"/>
        <v>1730</v>
      </c>
      <c r="K31" s="12">
        <f t="shared" si="52"/>
        <v>0</v>
      </c>
      <c r="L31" s="12">
        <f t="shared" si="52"/>
        <v>0</v>
      </c>
      <c r="M31" s="12">
        <f t="shared" si="52"/>
        <v>0</v>
      </c>
      <c r="N31" s="12">
        <f t="shared" si="52"/>
        <v>0</v>
      </c>
      <c r="O31" s="12">
        <f t="shared" si="52"/>
        <v>0</v>
      </c>
      <c r="P31" s="12">
        <f t="shared" si="52"/>
        <v>0</v>
      </c>
      <c r="Q31" s="12">
        <f t="shared" si="52"/>
        <v>0</v>
      </c>
      <c r="R31" s="12">
        <f t="shared" si="52"/>
        <v>0</v>
      </c>
      <c r="S31" s="12">
        <f t="shared" si="52"/>
        <v>0</v>
      </c>
      <c r="T31" s="12">
        <f t="shared" si="52"/>
        <v>0</v>
      </c>
      <c r="U31" s="12">
        <f t="shared" si="52"/>
        <v>0</v>
      </c>
      <c r="V31" s="12">
        <f t="shared" si="52"/>
        <v>0</v>
      </c>
      <c r="W31" s="12">
        <f t="shared" si="52"/>
        <v>0</v>
      </c>
      <c r="X31" s="12">
        <f t="shared" si="52"/>
        <v>0</v>
      </c>
      <c r="Y31" s="12">
        <f t="shared" si="52"/>
        <v>0</v>
      </c>
      <c r="Z31" s="12">
        <f t="shared" si="52"/>
        <v>0</v>
      </c>
      <c r="AA31" s="12">
        <f t="shared" si="52"/>
        <v>0</v>
      </c>
      <c r="AB31" s="12">
        <f t="shared" si="52"/>
        <v>0</v>
      </c>
      <c r="AC31" s="12">
        <f t="shared" ref="AC31:AN31" si="53">IF(AC26&gt;0,$D$12*AC26,0)</f>
        <v>0</v>
      </c>
      <c r="AD31" s="12">
        <f t="shared" si="53"/>
        <v>0</v>
      </c>
      <c r="AE31" s="12">
        <f t="shared" si="53"/>
        <v>0</v>
      </c>
      <c r="AF31" s="12">
        <f t="shared" si="53"/>
        <v>0</v>
      </c>
      <c r="AG31" s="12">
        <f t="shared" si="53"/>
        <v>0</v>
      </c>
      <c r="AH31" s="12">
        <f t="shared" si="53"/>
        <v>0</v>
      </c>
      <c r="AI31" s="12">
        <f t="shared" si="53"/>
        <v>0</v>
      </c>
      <c r="AJ31" s="12">
        <f t="shared" si="53"/>
        <v>0</v>
      </c>
      <c r="AK31" s="12">
        <f t="shared" si="53"/>
        <v>0</v>
      </c>
      <c r="AL31" s="12">
        <f t="shared" si="53"/>
        <v>0</v>
      </c>
      <c r="AM31" s="12">
        <f t="shared" si="53"/>
        <v>0</v>
      </c>
      <c r="AN31" s="12">
        <f t="shared" si="53"/>
        <v>0</v>
      </c>
    </row>
    <row r="32" spans="2:40" x14ac:dyDescent="0.3">
      <c r="E32" s="74"/>
    </row>
    <row r="34" spans="3:40" x14ac:dyDescent="0.3">
      <c r="C34" s="148" t="s">
        <v>22</v>
      </c>
      <c r="D34" s="148"/>
      <c r="E34" s="13">
        <f>D7</f>
        <v>3641</v>
      </c>
      <c r="F34" s="13">
        <f>IF(E26&gt;0,$E$34-E31,0)</f>
        <v>3352.6666666666665</v>
      </c>
      <c r="G34" s="13">
        <f>IF(F26&gt;0,$E$34-F31,F34)</f>
        <v>3064.3333333333335</v>
      </c>
      <c r="H34" s="13">
        <f>IF(G26&gt;0,$E$34-G31,G34)</f>
        <v>2776</v>
      </c>
      <c r="I34" s="13">
        <f>IF(H26&gt;0,$E$34-H31,H34)</f>
        <v>2487.666666666667</v>
      </c>
      <c r="J34" s="13">
        <f t="shared" ref="J34:AB34" si="54">IF(I26&gt;0,$E$34-I31,I34)</f>
        <v>2199.3333333333335</v>
      </c>
      <c r="K34" s="13">
        <f t="shared" si="54"/>
        <v>1911</v>
      </c>
      <c r="L34" s="13">
        <f t="shared" si="54"/>
        <v>1911</v>
      </c>
      <c r="M34" s="13">
        <f t="shared" si="54"/>
        <v>1911</v>
      </c>
      <c r="N34" s="13">
        <f t="shared" si="54"/>
        <v>1911</v>
      </c>
      <c r="O34" s="13">
        <f t="shared" si="54"/>
        <v>1911</v>
      </c>
      <c r="P34" s="13">
        <f t="shared" si="54"/>
        <v>1911</v>
      </c>
      <c r="Q34" s="13">
        <f t="shared" si="54"/>
        <v>1911</v>
      </c>
      <c r="R34" s="13">
        <f t="shared" si="54"/>
        <v>1911</v>
      </c>
      <c r="S34" s="13">
        <f t="shared" si="54"/>
        <v>1911</v>
      </c>
      <c r="T34" s="13">
        <f t="shared" si="54"/>
        <v>1911</v>
      </c>
      <c r="U34" s="13">
        <f t="shared" si="54"/>
        <v>1911</v>
      </c>
      <c r="V34" s="13">
        <f t="shared" si="54"/>
        <v>1911</v>
      </c>
      <c r="W34" s="13">
        <f t="shared" si="54"/>
        <v>1911</v>
      </c>
      <c r="X34" s="13">
        <f t="shared" si="54"/>
        <v>1911</v>
      </c>
      <c r="Y34" s="13">
        <f t="shared" si="54"/>
        <v>1911</v>
      </c>
      <c r="Z34" s="13">
        <f t="shared" si="54"/>
        <v>1911</v>
      </c>
      <c r="AA34" s="13">
        <f t="shared" si="54"/>
        <v>1911</v>
      </c>
      <c r="AB34" s="13">
        <f t="shared" si="54"/>
        <v>1911</v>
      </c>
      <c r="AC34" s="13">
        <f t="shared" ref="AC34" si="55">IF(AB26&gt;0,$E$34-AB31,AB34)</f>
        <v>1911</v>
      </c>
      <c r="AD34" s="13">
        <f t="shared" ref="AD34" si="56">IF(AC26&gt;0,$E$34-AC31,AC34)</f>
        <v>1911</v>
      </c>
      <c r="AE34" s="13">
        <f t="shared" ref="AE34" si="57">IF(AD26&gt;0,$E$34-AD31,AD34)</f>
        <v>1911</v>
      </c>
      <c r="AF34" s="13">
        <f t="shared" ref="AF34" si="58">IF(AE26&gt;0,$E$34-AE31,AE34)</f>
        <v>1911</v>
      </c>
      <c r="AG34" s="13">
        <f t="shared" ref="AG34" si="59">IF(AF26&gt;0,$E$34-AF31,AF34)</f>
        <v>1911</v>
      </c>
      <c r="AH34" s="13">
        <f t="shared" ref="AH34" si="60">IF(AG26&gt;0,$E$34-AG31,AG34)</f>
        <v>1911</v>
      </c>
      <c r="AI34" s="13">
        <f t="shared" ref="AI34" si="61">IF(AH26&gt;0,$E$34-AH31,AH34)</f>
        <v>1911</v>
      </c>
      <c r="AJ34" s="13">
        <f t="shared" ref="AJ34" si="62">IF(AI26&gt;0,$E$34-AI31,AI34)</f>
        <v>1911</v>
      </c>
      <c r="AK34" s="13">
        <f t="shared" ref="AK34" si="63">IF(AJ26&gt;0,$E$34-AJ31,AJ34)</f>
        <v>1911</v>
      </c>
      <c r="AL34" s="13">
        <f t="shared" ref="AL34" si="64">IF(AK26&gt;0,$E$34-AK31,AK34)</f>
        <v>1911</v>
      </c>
      <c r="AM34" s="13">
        <f t="shared" ref="AM34" si="65">IF(AL26&gt;0,$E$34-AL31,AL34)</f>
        <v>1911</v>
      </c>
      <c r="AN34" s="13">
        <f t="shared" ref="AN34" si="66">IF(AM26&gt;0,$E$34-AM31,AM34)</f>
        <v>1911</v>
      </c>
    </row>
    <row r="35" spans="3:40" x14ac:dyDescent="0.3">
      <c r="C35" s="70" t="s">
        <v>23</v>
      </c>
      <c r="D35" s="143" t="s">
        <v>17</v>
      </c>
      <c r="E35" s="7">
        <v>44013</v>
      </c>
      <c r="F35" s="7">
        <f>E35+31</f>
        <v>44044</v>
      </c>
      <c r="G35" s="7">
        <f t="shared" ref="G35:AB35" si="67">F35+31</f>
        <v>44075</v>
      </c>
      <c r="H35" s="7">
        <f t="shared" si="67"/>
        <v>44106</v>
      </c>
      <c r="I35" s="7">
        <f t="shared" si="67"/>
        <v>44137</v>
      </c>
      <c r="J35" s="7">
        <f t="shared" si="67"/>
        <v>44168</v>
      </c>
      <c r="K35" s="7">
        <f t="shared" si="67"/>
        <v>44199</v>
      </c>
      <c r="L35" s="7">
        <f t="shared" si="67"/>
        <v>44230</v>
      </c>
      <c r="M35" s="7">
        <f t="shared" si="67"/>
        <v>44261</v>
      </c>
      <c r="N35" s="7">
        <f t="shared" si="67"/>
        <v>44292</v>
      </c>
      <c r="O35" s="7">
        <f t="shared" si="67"/>
        <v>44323</v>
      </c>
      <c r="P35" s="7">
        <f t="shared" si="67"/>
        <v>44354</v>
      </c>
      <c r="Q35" s="7">
        <f t="shared" si="67"/>
        <v>44385</v>
      </c>
      <c r="R35" s="7">
        <f t="shared" si="67"/>
        <v>44416</v>
      </c>
      <c r="S35" s="7">
        <f t="shared" si="67"/>
        <v>44447</v>
      </c>
      <c r="T35" s="7">
        <f t="shared" si="67"/>
        <v>44478</v>
      </c>
      <c r="U35" s="7">
        <f t="shared" si="67"/>
        <v>44509</v>
      </c>
      <c r="V35" s="7">
        <f t="shared" si="67"/>
        <v>44540</v>
      </c>
      <c r="W35" s="7">
        <f t="shared" si="67"/>
        <v>44571</v>
      </c>
      <c r="X35" s="7">
        <f t="shared" si="67"/>
        <v>44602</v>
      </c>
      <c r="Y35" s="7">
        <f t="shared" si="67"/>
        <v>44633</v>
      </c>
      <c r="Z35" s="7">
        <f t="shared" si="67"/>
        <v>44664</v>
      </c>
      <c r="AA35" s="7">
        <f t="shared" si="67"/>
        <v>44695</v>
      </c>
      <c r="AB35" s="7">
        <f t="shared" si="67"/>
        <v>44726</v>
      </c>
      <c r="AC35" s="7">
        <f t="shared" ref="AC35" si="68">AB35+31</f>
        <v>44757</v>
      </c>
      <c r="AD35" s="7">
        <f t="shared" ref="AD35" si="69">AC35+31</f>
        <v>44788</v>
      </c>
      <c r="AE35" s="7">
        <f t="shared" ref="AE35" si="70">AD35+31</f>
        <v>44819</v>
      </c>
      <c r="AF35" s="7">
        <f t="shared" ref="AF35" si="71">AE35+31</f>
        <v>44850</v>
      </c>
      <c r="AG35" s="7">
        <f t="shared" ref="AG35" si="72">AF35+31</f>
        <v>44881</v>
      </c>
      <c r="AH35" s="7">
        <f t="shared" ref="AH35" si="73">AG35+31</f>
        <v>44912</v>
      </c>
      <c r="AI35" s="7">
        <f t="shared" ref="AI35" si="74">AH35+31</f>
        <v>44943</v>
      </c>
      <c r="AJ35" s="7">
        <f t="shared" ref="AJ35" si="75">AI35+31</f>
        <v>44974</v>
      </c>
      <c r="AK35" s="7">
        <f t="shared" ref="AK35" si="76">AJ35+31</f>
        <v>45005</v>
      </c>
      <c r="AL35" s="7">
        <f t="shared" ref="AL35" si="77">AK35+31</f>
        <v>45036</v>
      </c>
      <c r="AM35" s="7">
        <f t="shared" ref="AM35" si="78">AL35+31</f>
        <v>45067</v>
      </c>
      <c r="AN35" s="7">
        <f t="shared" ref="AN35" si="79">AM35+31</f>
        <v>45098</v>
      </c>
    </row>
    <row r="36" spans="3:40" x14ac:dyDescent="0.3">
      <c r="C36" s="71" t="s">
        <v>24</v>
      </c>
      <c r="D36" s="143"/>
      <c r="E36" s="8">
        <f>IF($B$16=0%,E37+E39,E38+E39)</f>
        <v>1401.93064</v>
      </c>
      <c r="F36" s="8">
        <f t="shared" ref="F36:I36" si="80">IF($B$16=0%,F37+F39,F38+F39)</f>
        <v>1290.9107733333333</v>
      </c>
      <c r="G36" s="8">
        <f t="shared" si="80"/>
        <v>1179.8909066666668</v>
      </c>
      <c r="H36" s="8">
        <f t="shared" si="80"/>
        <v>1068.87104</v>
      </c>
      <c r="I36" s="8">
        <f t="shared" si="80"/>
        <v>957.85117333333346</v>
      </c>
      <c r="J36" s="8">
        <f t="shared" ref="J36" si="81">IF($B$16=0%,J37+J39,J38+J39)</f>
        <v>846.83130666666671</v>
      </c>
      <c r="K36" s="8">
        <f t="shared" ref="K36" si="82">IF($B$16=0%,K37+K39,K38+K39)</f>
        <v>735.81143999999995</v>
      </c>
      <c r="L36" s="8">
        <f t="shared" ref="L36:M36" si="83">IF($B$16=0%,L37+L39,L38+L39)</f>
        <v>735.81143999999995</v>
      </c>
      <c r="M36" s="8">
        <f t="shared" si="83"/>
        <v>735.81143999999995</v>
      </c>
      <c r="N36" s="8">
        <f t="shared" ref="N36" si="84">IF($B$16=0%,N37+N39,N38+N39)</f>
        <v>735.81143999999995</v>
      </c>
      <c r="O36" s="8">
        <f t="shared" ref="O36" si="85">IF($B$16=0%,O37+O39,O38+O39)</f>
        <v>735.81143999999995</v>
      </c>
      <c r="P36" s="8">
        <f t="shared" ref="P36:Q36" si="86">IF($B$16=0%,P37+P39,P38+P39)</f>
        <v>735.81143999999995</v>
      </c>
      <c r="Q36" s="8">
        <f t="shared" si="86"/>
        <v>735.81143999999995</v>
      </c>
      <c r="R36" s="8">
        <f t="shared" ref="R36" si="87">IF($B$16=0%,R37+R39,R38+R39)</f>
        <v>735.81143999999995</v>
      </c>
      <c r="S36" s="8">
        <f t="shared" ref="S36" si="88">IF($B$16=0%,S37+S39,S38+S39)</f>
        <v>735.81143999999995</v>
      </c>
      <c r="T36" s="8">
        <f t="shared" ref="T36:U36" si="89">IF($B$16=0%,T37+T39,T38+T39)</f>
        <v>735.81143999999995</v>
      </c>
      <c r="U36" s="8">
        <f t="shared" si="89"/>
        <v>735.81143999999995</v>
      </c>
      <c r="V36" s="8">
        <f t="shared" ref="V36" si="90">IF($B$16=0%,V37+V39,V38+V39)</f>
        <v>735.81143999999995</v>
      </c>
      <c r="W36" s="8">
        <f t="shared" ref="W36" si="91">IF($B$16=0%,W37+W39,W38+W39)</f>
        <v>735.81143999999995</v>
      </c>
      <c r="X36" s="8">
        <f t="shared" ref="X36:Y36" si="92">IF($B$16=0%,X37+X39,X38+X39)</f>
        <v>735.81143999999995</v>
      </c>
      <c r="Y36" s="8">
        <f t="shared" si="92"/>
        <v>735.81143999999995</v>
      </c>
      <c r="Z36" s="8">
        <f t="shared" ref="Z36" si="93">IF($B$16=0%,Z37+Z39,Z38+Z39)</f>
        <v>735.81143999999995</v>
      </c>
      <c r="AA36" s="8">
        <f t="shared" ref="AA36" si="94">IF($B$16=0%,AA37+AA39,AA38+AA39)</f>
        <v>735.81143999999995</v>
      </c>
      <c r="AB36" s="8">
        <f t="shared" ref="AB36:AN36" si="95">IF($B$16=0%,AB37+AB39,AB38+AB39)</f>
        <v>735.81143999999995</v>
      </c>
      <c r="AC36" s="8">
        <f t="shared" si="95"/>
        <v>735.81143999999995</v>
      </c>
      <c r="AD36" s="8">
        <f t="shared" si="95"/>
        <v>735.81143999999995</v>
      </c>
      <c r="AE36" s="8">
        <f t="shared" si="95"/>
        <v>735.81143999999995</v>
      </c>
      <c r="AF36" s="8">
        <f t="shared" si="95"/>
        <v>735.81143999999995</v>
      </c>
      <c r="AG36" s="8">
        <f t="shared" si="95"/>
        <v>735.81143999999995</v>
      </c>
      <c r="AH36" s="8">
        <f t="shared" si="95"/>
        <v>735.81143999999995</v>
      </c>
      <c r="AI36" s="8">
        <f t="shared" si="95"/>
        <v>735.81143999999995</v>
      </c>
      <c r="AJ36" s="8">
        <f t="shared" si="95"/>
        <v>735.81143999999995</v>
      </c>
      <c r="AK36" s="8">
        <f t="shared" si="95"/>
        <v>735.81143999999995</v>
      </c>
      <c r="AL36" s="8">
        <f t="shared" si="95"/>
        <v>735.81143999999995</v>
      </c>
      <c r="AM36" s="8">
        <f t="shared" si="95"/>
        <v>735.81143999999995</v>
      </c>
      <c r="AN36" s="8">
        <f t="shared" si="95"/>
        <v>735.81143999999995</v>
      </c>
    </row>
    <row r="37" spans="3:40" outlineLevel="1" x14ac:dyDescent="0.3">
      <c r="C37" s="72" t="s">
        <v>26</v>
      </c>
      <c r="D37" s="14">
        <f>$D$15</f>
        <v>0.48130000000000001</v>
      </c>
      <c r="E37" s="15">
        <f>IF(E34&gt;0,($D$15*E34),IF(E34=0,0))</f>
        <v>1752.4132999999999</v>
      </c>
      <c r="F37" s="15">
        <f t="shared" ref="F37:AB37" si="96">IF(F34&gt;0,($D$15*F34),IF(F34=0,0))</f>
        <v>1613.6384666666665</v>
      </c>
      <c r="G37" s="15">
        <f t="shared" si="96"/>
        <v>1474.8636333333334</v>
      </c>
      <c r="H37" s="15">
        <f t="shared" si="96"/>
        <v>1336.0888</v>
      </c>
      <c r="I37" s="15">
        <f t="shared" si="96"/>
        <v>1197.3139666666668</v>
      </c>
      <c r="J37" s="15">
        <f t="shared" si="96"/>
        <v>1058.5391333333334</v>
      </c>
      <c r="K37" s="15">
        <f t="shared" si="96"/>
        <v>919.76430000000005</v>
      </c>
      <c r="L37" s="15">
        <f t="shared" si="96"/>
        <v>919.76430000000005</v>
      </c>
      <c r="M37" s="15">
        <f t="shared" si="96"/>
        <v>919.76430000000005</v>
      </c>
      <c r="N37" s="15">
        <f t="shared" si="96"/>
        <v>919.76430000000005</v>
      </c>
      <c r="O37" s="15">
        <f t="shared" si="96"/>
        <v>919.76430000000005</v>
      </c>
      <c r="P37" s="15">
        <f t="shared" si="96"/>
        <v>919.76430000000005</v>
      </c>
      <c r="Q37" s="15">
        <f t="shared" si="96"/>
        <v>919.76430000000005</v>
      </c>
      <c r="R37" s="15">
        <f t="shared" si="96"/>
        <v>919.76430000000005</v>
      </c>
      <c r="S37" s="15">
        <f t="shared" si="96"/>
        <v>919.76430000000005</v>
      </c>
      <c r="T37" s="15">
        <f t="shared" si="96"/>
        <v>919.76430000000005</v>
      </c>
      <c r="U37" s="15">
        <f t="shared" si="96"/>
        <v>919.76430000000005</v>
      </c>
      <c r="V37" s="15">
        <f t="shared" si="96"/>
        <v>919.76430000000005</v>
      </c>
      <c r="W37" s="15">
        <f t="shared" si="96"/>
        <v>919.76430000000005</v>
      </c>
      <c r="X37" s="15">
        <f t="shared" si="96"/>
        <v>919.76430000000005</v>
      </c>
      <c r="Y37" s="15">
        <f t="shared" si="96"/>
        <v>919.76430000000005</v>
      </c>
      <c r="Z37" s="15">
        <f t="shared" si="96"/>
        <v>919.76430000000005</v>
      </c>
      <c r="AA37" s="15">
        <f t="shared" si="96"/>
        <v>919.76430000000005</v>
      </c>
      <c r="AB37" s="15">
        <f t="shared" si="96"/>
        <v>919.76430000000005</v>
      </c>
      <c r="AC37" s="15">
        <f t="shared" ref="AC37:AN37" si="97">IF(AC34&gt;0,($D$15*AC34),IF(AC34=0,0))</f>
        <v>919.76430000000005</v>
      </c>
      <c r="AD37" s="15">
        <f t="shared" si="97"/>
        <v>919.76430000000005</v>
      </c>
      <c r="AE37" s="15">
        <f t="shared" si="97"/>
        <v>919.76430000000005</v>
      </c>
      <c r="AF37" s="15">
        <f t="shared" si="97"/>
        <v>919.76430000000005</v>
      </c>
      <c r="AG37" s="15">
        <f t="shared" si="97"/>
        <v>919.76430000000005</v>
      </c>
      <c r="AH37" s="15">
        <f t="shared" si="97"/>
        <v>919.76430000000005</v>
      </c>
      <c r="AI37" s="15">
        <f t="shared" si="97"/>
        <v>919.76430000000005</v>
      </c>
      <c r="AJ37" s="15">
        <f t="shared" si="97"/>
        <v>919.76430000000005</v>
      </c>
      <c r="AK37" s="15">
        <f t="shared" si="97"/>
        <v>919.76430000000005</v>
      </c>
      <c r="AL37" s="15">
        <f t="shared" si="97"/>
        <v>919.76430000000005</v>
      </c>
      <c r="AM37" s="15">
        <f t="shared" si="97"/>
        <v>919.76430000000005</v>
      </c>
      <c r="AN37" s="15">
        <f t="shared" si="97"/>
        <v>919.76430000000005</v>
      </c>
    </row>
    <row r="38" spans="3:40" outlineLevel="1" x14ac:dyDescent="0.3">
      <c r="C38" s="72" t="s">
        <v>25</v>
      </c>
      <c r="D38" s="4">
        <f>$D$16</f>
        <v>0.38503999999999999</v>
      </c>
      <c r="E38" s="15">
        <f>IF(E34&gt;0,($D$16*E34),IF(E34=0,0))</f>
        <v>1401.93064</v>
      </c>
      <c r="F38" s="15">
        <f t="shared" ref="F38:AB38" si="98">IF(F34&gt;0,($D$16*F34),IF(F34=0,0))</f>
        <v>1290.9107733333333</v>
      </c>
      <c r="G38" s="15">
        <f t="shared" si="98"/>
        <v>1179.8909066666668</v>
      </c>
      <c r="H38" s="15">
        <f t="shared" si="98"/>
        <v>1068.87104</v>
      </c>
      <c r="I38" s="15">
        <f t="shared" si="98"/>
        <v>957.85117333333346</v>
      </c>
      <c r="J38" s="15">
        <f t="shared" si="98"/>
        <v>846.83130666666671</v>
      </c>
      <c r="K38" s="15">
        <f t="shared" si="98"/>
        <v>735.81143999999995</v>
      </c>
      <c r="L38" s="15">
        <f t="shared" si="98"/>
        <v>735.81143999999995</v>
      </c>
      <c r="M38" s="15">
        <f t="shared" si="98"/>
        <v>735.81143999999995</v>
      </c>
      <c r="N38" s="15">
        <f t="shared" si="98"/>
        <v>735.81143999999995</v>
      </c>
      <c r="O38" s="15">
        <f t="shared" si="98"/>
        <v>735.81143999999995</v>
      </c>
      <c r="P38" s="15">
        <f t="shared" si="98"/>
        <v>735.81143999999995</v>
      </c>
      <c r="Q38" s="15">
        <f t="shared" si="98"/>
        <v>735.81143999999995</v>
      </c>
      <c r="R38" s="15">
        <f t="shared" si="98"/>
        <v>735.81143999999995</v>
      </c>
      <c r="S38" s="15">
        <f t="shared" si="98"/>
        <v>735.81143999999995</v>
      </c>
      <c r="T38" s="15">
        <f t="shared" si="98"/>
        <v>735.81143999999995</v>
      </c>
      <c r="U38" s="15">
        <f t="shared" si="98"/>
        <v>735.81143999999995</v>
      </c>
      <c r="V38" s="15">
        <f t="shared" si="98"/>
        <v>735.81143999999995</v>
      </c>
      <c r="W38" s="15">
        <f t="shared" si="98"/>
        <v>735.81143999999995</v>
      </c>
      <c r="X38" s="15">
        <f t="shared" si="98"/>
        <v>735.81143999999995</v>
      </c>
      <c r="Y38" s="15">
        <f t="shared" si="98"/>
        <v>735.81143999999995</v>
      </c>
      <c r="Z38" s="15">
        <f t="shared" si="98"/>
        <v>735.81143999999995</v>
      </c>
      <c r="AA38" s="15">
        <f t="shared" si="98"/>
        <v>735.81143999999995</v>
      </c>
      <c r="AB38" s="15">
        <f t="shared" si="98"/>
        <v>735.81143999999995</v>
      </c>
      <c r="AC38" s="15">
        <f t="shared" ref="AC38:AN38" si="99">IF(AC34&gt;0,($D$16*AC34),IF(AC34=0,0))</f>
        <v>735.81143999999995</v>
      </c>
      <c r="AD38" s="15">
        <f t="shared" si="99"/>
        <v>735.81143999999995</v>
      </c>
      <c r="AE38" s="15">
        <f t="shared" si="99"/>
        <v>735.81143999999995</v>
      </c>
      <c r="AF38" s="15">
        <f t="shared" si="99"/>
        <v>735.81143999999995</v>
      </c>
      <c r="AG38" s="15">
        <f t="shared" si="99"/>
        <v>735.81143999999995</v>
      </c>
      <c r="AH38" s="15">
        <f t="shared" si="99"/>
        <v>735.81143999999995</v>
      </c>
      <c r="AI38" s="15">
        <f t="shared" si="99"/>
        <v>735.81143999999995</v>
      </c>
      <c r="AJ38" s="15">
        <f t="shared" si="99"/>
        <v>735.81143999999995</v>
      </c>
      <c r="AK38" s="15">
        <f t="shared" si="99"/>
        <v>735.81143999999995</v>
      </c>
      <c r="AL38" s="15">
        <f t="shared" si="99"/>
        <v>735.81143999999995</v>
      </c>
      <c r="AM38" s="15">
        <f t="shared" si="99"/>
        <v>735.81143999999995</v>
      </c>
      <c r="AN38" s="15">
        <f t="shared" si="99"/>
        <v>735.81143999999995</v>
      </c>
    </row>
    <row r="39" spans="3:40" outlineLevel="1" x14ac:dyDescent="0.3">
      <c r="C39" s="72" t="s">
        <v>27</v>
      </c>
      <c r="D39" s="4">
        <f>$D$38</f>
        <v>0.38503999999999999</v>
      </c>
      <c r="E39" s="16">
        <f>IF(E34&gt;0,0,IF(E34=0,($D$7-$D$11)*$D$16))</f>
        <v>0</v>
      </c>
      <c r="F39" s="16">
        <f t="shared" ref="F39:AB39" si="100">IF(F34&gt;0,0,IF(F34=0,($D$7-$D$11)*$D$16))</f>
        <v>0</v>
      </c>
      <c r="G39" s="16">
        <f t="shared" si="100"/>
        <v>0</v>
      </c>
      <c r="H39" s="16">
        <f t="shared" si="100"/>
        <v>0</v>
      </c>
      <c r="I39" s="16">
        <f t="shared" si="100"/>
        <v>0</v>
      </c>
      <c r="J39" s="16">
        <f t="shared" si="100"/>
        <v>0</v>
      </c>
      <c r="K39" s="16">
        <f t="shared" si="100"/>
        <v>0</v>
      </c>
      <c r="L39" s="16">
        <f t="shared" si="100"/>
        <v>0</v>
      </c>
      <c r="M39" s="16">
        <f t="shared" si="100"/>
        <v>0</v>
      </c>
      <c r="N39" s="16">
        <f t="shared" si="100"/>
        <v>0</v>
      </c>
      <c r="O39" s="16">
        <f t="shared" si="100"/>
        <v>0</v>
      </c>
      <c r="P39" s="16">
        <f t="shared" si="100"/>
        <v>0</v>
      </c>
      <c r="Q39" s="16">
        <f t="shared" si="100"/>
        <v>0</v>
      </c>
      <c r="R39" s="16">
        <f t="shared" si="100"/>
        <v>0</v>
      </c>
      <c r="S39" s="16">
        <f t="shared" si="100"/>
        <v>0</v>
      </c>
      <c r="T39" s="16">
        <f t="shared" si="100"/>
        <v>0</v>
      </c>
      <c r="U39" s="16">
        <f t="shared" si="100"/>
        <v>0</v>
      </c>
      <c r="V39" s="16">
        <f t="shared" si="100"/>
        <v>0</v>
      </c>
      <c r="W39" s="16">
        <f t="shared" si="100"/>
        <v>0</v>
      </c>
      <c r="X39" s="16">
        <f t="shared" si="100"/>
        <v>0</v>
      </c>
      <c r="Y39" s="16">
        <f t="shared" si="100"/>
        <v>0</v>
      </c>
      <c r="Z39" s="16">
        <f t="shared" si="100"/>
        <v>0</v>
      </c>
      <c r="AA39" s="16">
        <f t="shared" si="100"/>
        <v>0</v>
      </c>
      <c r="AB39" s="16">
        <f t="shared" si="100"/>
        <v>0</v>
      </c>
      <c r="AC39" s="16">
        <f t="shared" ref="AC39:AN39" si="101">IF(AC34&gt;0,0,IF(AC34=0,($D$7-$D$11)*$D$16))</f>
        <v>0</v>
      </c>
      <c r="AD39" s="16">
        <f t="shared" si="101"/>
        <v>0</v>
      </c>
      <c r="AE39" s="16">
        <f t="shared" si="101"/>
        <v>0</v>
      </c>
      <c r="AF39" s="16">
        <f t="shared" si="101"/>
        <v>0</v>
      </c>
      <c r="AG39" s="16">
        <f t="shared" si="101"/>
        <v>0</v>
      </c>
      <c r="AH39" s="16">
        <f t="shared" si="101"/>
        <v>0</v>
      </c>
      <c r="AI39" s="16">
        <f t="shared" si="101"/>
        <v>0</v>
      </c>
      <c r="AJ39" s="16">
        <f t="shared" si="101"/>
        <v>0</v>
      </c>
      <c r="AK39" s="16">
        <f t="shared" si="101"/>
        <v>0</v>
      </c>
      <c r="AL39" s="16">
        <f t="shared" si="101"/>
        <v>0</v>
      </c>
      <c r="AM39" s="16">
        <f t="shared" si="101"/>
        <v>0</v>
      </c>
      <c r="AN39" s="16">
        <f t="shared" si="101"/>
        <v>0</v>
      </c>
    </row>
    <row r="42" spans="3:40" x14ac:dyDescent="0.3">
      <c r="C42" s="146" t="s">
        <v>31</v>
      </c>
      <c r="D42" s="146"/>
      <c r="E42" s="17">
        <f>$D$7</f>
        <v>3641</v>
      </c>
      <c r="F42" s="17">
        <f>E42</f>
        <v>3641</v>
      </c>
      <c r="G42" s="17">
        <f t="shared" ref="G42:AB42" si="102">F42</f>
        <v>3641</v>
      </c>
      <c r="H42" s="17">
        <f t="shared" si="102"/>
        <v>3641</v>
      </c>
      <c r="I42" s="17">
        <f t="shared" si="102"/>
        <v>3641</v>
      </c>
      <c r="J42" s="17">
        <f t="shared" si="102"/>
        <v>3641</v>
      </c>
      <c r="K42" s="17">
        <f t="shared" si="102"/>
        <v>3641</v>
      </c>
      <c r="L42" s="17">
        <f t="shared" si="102"/>
        <v>3641</v>
      </c>
      <c r="M42" s="17">
        <f t="shared" si="102"/>
        <v>3641</v>
      </c>
      <c r="N42" s="17">
        <f t="shared" si="102"/>
        <v>3641</v>
      </c>
      <c r="O42" s="17">
        <f t="shared" si="102"/>
        <v>3641</v>
      </c>
      <c r="P42" s="17">
        <f t="shared" si="102"/>
        <v>3641</v>
      </c>
      <c r="Q42" s="17">
        <f t="shared" si="102"/>
        <v>3641</v>
      </c>
      <c r="R42" s="17">
        <f t="shared" si="102"/>
        <v>3641</v>
      </c>
      <c r="S42" s="17">
        <f t="shared" si="102"/>
        <v>3641</v>
      </c>
      <c r="T42" s="17">
        <f t="shared" si="102"/>
        <v>3641</v>
      </c>
      <c r="U42" s="17">
        <f t="shared" si="102"/>
        <v>3641</v>
      </c>
      <c r="V42" s="17">
        <f t="shared" si="102"/>
        <v>3641</v>
      </c>
      <c r="W42" s="17">
        <f t="shared" si="102"/>
        <v>3641</v>
      </c>
      <c r="X42" s="17">
        <f t="shared" si="102"/>
        <v>3641</v>
      </c>
      <c r="Y42" s="17">
        <f t="shared" si="102"/>
        <v>3641</v>
      </c>
      <c r="Z42" s="17">
        <f t="shared" si="102"/>
        <v>3641</v>
      </c>
      <c r="AA42" s="17">
        <f t="shared" si="102"/>
        <v>3641</v>
      </c>
      <c r="AB42" s="17">
        <f t="shared" si="102"/>
        <v>3641</v>
      </c>
      <c r="AC42" s="17">
        <f t="shared" ref="AC42" si="103">AB42</f>
        <v>3641</v>
      </c>
      <c r="AD42" s="17">
        <f t="shared" ref="AD42" si="104">AC42</f>
        <v>3641</v>
      </c>
      <c r="AE42" s="17">
        <f t="shared" ref="AE42" si="105">AD42</f>
        <v>3641</v>
      </c>
      <c r="AF42" s="17">
        <f t="shared" ref="AF42" si="106">AE42</f>
        <v>3641</v>
      </c>
      <c r="AG42" s="17">
        <f t="shared" ref="AG42" si="107">AF42</f>
        <v>3641</v>
      </c>
      <c r="AH42" s="17">
        <f t="shared" ref="AH42" si="108">AG42</f>
        <v>3641</v>
      </c>
      <c r="AI42" s="17">
        <f t="shared" ref="AI42" si="109">AH42</f>
        <v>3641</v>
      </c>
      <c r="AJ42" s="17">
        <f t="shared" ref="AJ42" si="110">AI42</f>
        <v>3641</v>
      </c>
      <c r="AK42" s="17">
        <f t="shared" ref="AK42" si="111">AJ42</f>
        <v>3641</v>
      </c>
      <c r="AL42" s="17">
        <f t="shared" ref="AL42" si="112">AK42</f>
        <v>3641</v>
      </c>
      <c r="AM42" s="17">
        <f t="shared" ref="AM42" si="113">AL42</f>
        <v>3641</v>
      </c>
      <c r="AN42" s="17">
        <f t="shared" ref="AN42" si="114">AM42</f>
        <v>3641</v>
      </c>
    </row>
    <row r="43" spans="3:40" x14ac:dyDescent="0.3">
      <c r="C43" s="70" t="s">
        <v>29</v>
      </c>
      <c r="D43" s="149" t="s">
        <v>17</v>
      </c>
      <c r="E43" s="7">
        <v>44013</v>
      </c>
      <c r="F43" s="7">
        <f>E43+31</f>
        <v>44044</v>
      </c>
      <c r="G43" s="7">
        <f t="shared" ref="G43:AB43" si="115">F43+31</f>
        <v>44075</v>
      </c>
      <c r="H43" s="7">
        <f t="shared" si="115"/>
        <v>44106</v>
      </c>
      <c r="I43" s="7">
        <f t="shared" si="115"/>
        <v>44137</v>
      </c>
      <c r="J43" s="7">
        <f t="shared" si="115"/>
        <v>44168</v>
      </c>
      <c r="K43" s="7">
        <f t="shared" si="115"/>
        <v>44199</v>
      </c>
      <c r="L43" s="7">
        <f t="shared" si="115"/>
        <v>44230</v>
      </c>
      <c r="M43" s="7">
        <f t="shared" si="115"/>
        <v>44261</v>
      </c>
      <c r="N43" s="7">
        <f t="shared" si="115"/>
        <v>44292</v>
      </c>
      <c r="O43" s="7">
        <f t="shared" si="115"/>
        <v>44323</v>
      </c>
      <c r="P43" s="7">
        <f t="shared" si="115"/>
        <v>44354</v>
      </c>
      <c r="Q43" s="7">
        <f t="shared" si="115"/>
        <v>44385</v>
      </c>
      <c r="R43" s="7">
        <f t="shared" si="115"/>
        <v>44416</v>
      </c>
      <c r="S43" s="7">
        <f t="shared" si="115"/>
        <v>44447</v>
      </c>
      <c r="T43" s="7">
        <f t="shared" si="115"/>
        <v>44478</v>
      </c>
      <c r="U43" s="7">
        <f t="shared" si="115"/>
        <v>44509</v>
      </c>
      <c r="V43" s="7">
        <f t="shared" si="115"/>
        <v>44540</v>
      </c>
      <c r="W43" s="7">
        <f t="shared" si="115"/>
        <v>44571</v>
      </c>
      <c r="X43" s="7">
        <f t="shared" si="115"/>
        <v>44602</v>
      </c>
      <c r="Y43" s="7">
        <f t="shared" si="115"/>
        <v>44633</v>
      </c>
      <c r="Z43" s="7">
        <f t="shared" si="115"/>
        <v>44664</v>
      </c>
      <c r="AA43" s="7">
        <f t="shared" si="115"/>
        <v>44695</v>
      </c>
      <c r="AB43" s="7">
        <f t="shared" si="115"/>
        <v>44726</v>
      </c>
      <c r="AC43" s="7">
        <f t="shared" ref="AC43" si="116">AB43+31</f>
        <v>44757</v>
      </c>
      <c r="AD43" s="7">
        <f t="shared" ref="AD43" si="117">AC43+31</f>
        <v>44788</v>
      </c>
      <c r="AE43" s="7">
        <f t="shared" ref="AE43" si="118">AD43+31</f>
        <v>44819</v>
      </c>
      <c r="AF43" s="7">
        <f t="shared" ref="AF43" si="119">AE43+31</f>
        <v>44850</v>
      </c>
      <c r="AG43" s="7">
        <f t="shared" ref="AG43" si="120">AF43+31</f>
        <v>44881</v>
      </c>
      <c r="AH43" s="7">
        <f t="shared" ref="AH43" si="121">AG43+31</f>
        <v>44912</v>
      </c>
      <c r="AI43" s="7">
        <f t="shared" ref="AI43" si="122">AH43+31</f>
        <v>44943</v>
      </c>
      <c r="AJ43" s="7">
        <f t="shared" ref="AJ43" si="123">AI43+31</f>
        <v>44974</v>
      </c>
      <c r="AK43" s="7">
        <f t="shared" ref="AK43" si="124">AJ43+31</f>
        <v>45005</v>
      </c>
      <c r="AL43" s="7">
        <f t="shared" ref="AL43" si="125">AK43+31</f>
        <v>45036</v>
      </c>
      <c r="AM43" s="7">
        <f t="shared" ref="AM43" si="126">AL43+31</f>
        <v>45067</v>
      </c>
      <c r="AN43" s="7">
        <f t="shared" ref="AN43" si="127">AM43+31</f>
        <v>45098</v>
      </c>
    </row>
    <row r="44" spans="3:40" x14ac:dyDescent="0.3">
      <c r="C44" s="71" t="s">
        <v>32</v>
      </c>
      <c r="D44" s="149"/>
      <c r="E44" s="8">
        <f>SUM(E45)</f>
        <v>1752.4132999999999</v>
      </c>
      <c r="F44" s="8">
        <f t="shared" ref="F44:AN44" si="128">SUM(F45)</f>
        <v>1752.4132999999999</v>
      </c>
      <c r="G44" s="8">
        <f t="shared" si="128"/>
        <v>1752.4132999999999</v>
      </c>
      <c r="H44" s="8">
        <f t="shared" si="128"/>
        <v>1752.4132999999999</v>
      </c>
      <c r="I44" s="8">
        <f t="shared" si="128"/>
        <v>1752.4132999999999</v>
      </c>
      <c r="J44" s="8">
        <f t="shared" si="128"/>
        <v>1752.4132999999999</v>
      </c>
      <c r="K44" s="8">
        <f t="shared" si="128"/>
        <v>1752.4132999999999</v>
      </c>
      <c r="L44" s="8">
        <f t="shared" si="128"/>
        <v>1752.4132999999999</v>
      </c>
      <c r="M44" s="8">
        <f t="shared" si="128"/>
        <v>1752.4132999999999</v>
      </c>
      <c r="N44" s="8">
        <f t="shared" si="128"/>
        <v>1752.4132999999999</v>
      </c>
      <c r="O44" s="8">
        <f t="shared" si="128"/>
        <v>1752.4132999999999</v>
      </c>
      <c r="P44" s="8">
        <f t="shared" si="128"/>
        <v>1752.4132999999999</v>
      </c>
      <c r="Q44" s="8">
        <f t="shared" si="128"/>
        <v>1752.4132999999999</v>
      </c>
      <c r="R44" s="8">
        <f t="shared" si="128"/>
        <v>1752.4132999999999</v>
      </c>
      <c r="S44" s="8">
        <f t="shared" si="128"/>
        <v>1752.4132999999999</v>
      </c>
      <c r="T44" s="8">
        <f t="shared" si="128"/>
        <v>1752.4132999999999</v>
      </c>
      <c r="U44" s="8">
        <f t="shared" si="128"/>
        <v>1752.4132999999999</v>
      </c>
      <c r="V44" s="8">
        <f t="shared" si="128"/>
        <v>1752.4132999999999</v>
      </c>
      <c r="W44" s="8">
        <f t="shared" si="128"/>
        <v>1752.4132999999999</v>
      </c>
      <c r="X44" s="8">
        <f t="shared" si="128"/>
        <v>1752.4132999999999</v>
      </c>
      <c r="Y44" s="8">
        <f t="shared" si="128"/>
        <v>1752.4132999999999</v>
      </c>
      <c r="Z44" s="8">
        <f t="shared" si="128"/>
        <v>1752.4132999999999</v>
      </c>
      <c r="AA44" s="8">
        <f t="shared" si="128"/>
        <v>1752.4132999999999</v>
      </c>
      <c r="AB44" s="8">
        <f t="shared" si="128"/>
        <v>1752.4132999999999</v>
      </c>
      <c r="AC44" s="8">
        <f t="shared" si="128"/>
        <v>1752.4132999999999</v>
      </c>
      <c r="AD44" s="8">
        <f t="shared" si="128"/>
        <v>1752.4132999999999</v>
      </c>
      <c r="AE44" s="8">
        <f t="shared" si="128"/>
        <v>1752.4132999999999</v>
      </c>
      <c r="AF44" s="8">
        <f t="shared" si="128"/>
        <v>1752.4132999999999</v>
      </c>
      <c r="AG44" s="8">
        <f t="shared" si="128"/>
        <v>1752.4132999999999</v>
      </c>
      <c r="AH44" s="8">
        <f t="shared" si="128"/>
        <v>1752.4132999999999</v>
      </c>
      <c r="AI44" s="8">
        <f t="shared" si="128"/>
        <v>1752.4132999999999</v>
      </c>
      <c r="AJ44" s="8">
        <f t="shared" si="128"/>
        <v>1752.4132999999999</v>
      </c>
      <c r="AK44" s="8">
        <f t="shared" si="128"/>
        <v>1752.4132999999999</v>
      </c>
      <c r="AL44" s="8">
        <f t="shared" si="128"/>
        <v>1752.4132999999999</v>
      </c>
      <c r="AM44" s="8">
        <f t="shared" si="128"/>
        <v>1752.4132999999999</v>
      </c>
      <c r="AN44" s="8">
        <f t="shared" si="128"/>
        <v>1752.4132999999999</v>
      </c>
    </row>
    <row r="45" spans="3:40" outlineLevel="1" x14ac:dyDescent="0.3">
      <c r="C45" s="72" t="s">
        <v>30</v>
      </c>
      <c r="D45" s="14">
        <f>$D$15</f>
        <v>0.48130000000000001</v>
      </c>
      <c r="E45" s="15">
        <f>$D$45*E42</f>
        <v>1752.4132999999999</v>
      </c>
      <c r="F45" s="15">
        <f t="shared" ref="F45:AB45" si="129">$D$45*F42</f>
        <v>1752.4132999999999</v>
      </c>
      <c r="G45" s="15">
        <f t="shared" si="129"/>
        <v>1752.4132999999999</v>
      </c>
      <c r="H45" s="15">
        <f t="shared" si="129"/>
        <v>1752.4132999999999</v>
      </c>
      <c r="I45" s="15">
        <f t="shared" si="129"/>
        <v>1752.4132999999999</v>
      </c>
      <c r="J45" s="15">
        <f t="shared" si="129"/>
        <v>1752.4132999999999</v>
      </c>
      <c r="K45" s="15">
        <f t="shared" si="129"/>
        <v>1752.4132999999999</v>
      </c>
      <c r="L45" s="15">
        <f t="shared" si="129"/>
        <v>1752.4132999999999</v>
      </c>
      <c r="M45" s="15">
        <f t="shared" si="129"/>
        <v>1752.4132999999999</v>
      </c>
      <c r="N45" s="15">
        <f t="shared" si="129"/>
        <v>1752.4132999999999</v>
      </c>
      <c r="O45" s="15">
        <f t="shared" si="129"/>
        <v>1752.4132999999999</v>
      </c>
      <c r="P45" s="15">
        <f t="shared" si="129"/>
        <v>1752.4132999999999</v>
      </c>
      <c r="Q45" s="15">
        <f t="shared" si="129"/>
        <v>1752.4132999999999</v>
      </c>
      <c r="R45" s="15">
        <f t="shared" si="129"/>
        <v>1752.4132999999999</v>
      </c>
      <c r="S45" s="15">
        <f t="shared" si="129"/>
        <v>1752.4132999999999</v>
      </c>
      <c r="T45" s="15">
        <f t="shared" si="129"/>
        <v>1752.4132999999999</v>
      </c>
      <c r="U45" s="15">
        <f t="shared" si="129"/>
        <v>1752.4132999999999</v>
      </c>
      <c r="V45" s="15">
        <f t="shared" si="129"/>
        <v>1752.4132999999999</v>
      </c>
      <c r="W45" s="15">
        <f t="shared" si="129"/>
        <v>1752.4132999999999</v>
      </c>
      <c r="X45" s="15">
        <f t="shared" si="129"/>
        <v>1752.4132999999999</v>
      </c>
      <c r="Y45" s="15">
        <f t="shared" si="129"/>
        <v>1752.4132999999999</v>
      </c>
      <c r="Z45" s="15">
        <f t="shared" si="129"/>
        <v>1752.4132999999999</v>
      </c>
      <c r="AA45" s="15">
        <f t="shared" si="129"/>
        <v>1752.4132999999999</v>
      </c>
      <c r="AB45" s="15">
        <f t="shared" si="129"/>
        <v>1752.4132999999999</v>
      </c>
      <c r="AC45" s="15">
        <f t="shared" ref="AC45:AN45" si="130">$D$45*AC42</f>
        <v>1752.4132999999999</v>
      </c>
      <c r="AD45" s="15">
        <f t="shared" si="130"/>
        <v>1752.4132999999999</v>
      </c>
      <c r="AE45" s="15">
        <f t="shared" si="130"/>
        <v>1752.4132999999999</v>
      </c>
      <c r="AF45" s="15">
        <f t="shared" si="130"/>
        <v>1752.4132999999999</v>
      </c>
      <c r="AG45" s="15">
        <f t="shared" si="130"/>
        <v>1752.4132999999999</v>
      </c>
      <c r="AH45" s="15">
        <f t="shared" si="130"/>
        <v>1752.4132999999999</v>
      </c>
      <c r="AI45" s="15">
        <f t="shared" si="130"/>
        <v>1752.4132999999999</v>
      </c>
      <c r="AJ45" s="15">
        <f t="shared" si="130"/>
        <v>1752.4132999999999</v>
      </c>
      <c r="AK45" s="15">
        <f t="shared" si="130"/>
        <v>1752.4132999999999</v>
      </c>
      <c r="AL45" s="15">
        <f t="shared" si="130"/>
        <v>1752.4132999999999</v>
      </c>
      <c r="AM45" s="15">
        <f t="shared" si="130"/>
        <v>1752.4132999999999</v>
      </c>
      <c r="AN45" s="15">
        <f t="shared" si="130"/>
        <v>1752.4132999999999</v>
      </c>
    </row>
    <row r="46" spans="3:40" x14ac:dyDescent="0.3">
      <c r="C46" s="17" t="s">
        <v>33</v>
      </c>
      <c r="D46" s="18">
        <f>$D$16</f>
        <v>0.38503999999999999</v>
      </c>
      <c r="E46" s="19">
        <f t="shared" ref="E46:AB46" si="131">E45-E36</f>
        <v>350.4826599999999</v>
      </c>
      <c r="F46" s="19">
        <f t="shared" si="131"/>
        <v>461.50252666666665</v>
      </c>
      <c r="G46" s="19">
        <f t="shared" si="131"/>
        <v>572.52239333333318</v>
      </c>
      <c r="H46" s="19">
        <f t="shared" si="131"/>
        <v>683.54225999999994</v>
      </c>
      <c r="I46" s="19">
        <f t="shared" si="131"/>
        <v>794.56212666666647</v>
      </c>
      <c r="J46" s="19">
        <f t="shared" si="131"/>
        <v>905.58199333333323</v>
      </c>
      <c r="K46" s="19">
        <f t="shared" si="131"/>
        <v>1016.60186</v>
      </c>
      <c r="L46" s="19">
        <f t="shared" si="131"/>
        <v>1016.60186</v>
      </c>
      <c r="M46" s="19">
        <f t="shared" si="131"/>
        <v>1016.60186</v>
      </c>
      <c r="N46" s="19">
        <f t="shared" si="131"/>
        <v>1016.60186</v>
      </c>
      <c r="O46" s="19">
        <f t="shared" si="131"/>
        <v>1016.60186</v>
      </c>
      <c r="P46" s="19">
        <f t="shared" si="131"/>
        <v>1016.60186</v>
      </c>
      <c r="Q46" s="19">
        <f t="shared" si="131"/>
        <v>1016.60186</v>
      </c>
      <c r="R46" s="19">
        <f t="shared" si="131"/>
        <v>1016.60186</v>
      </c>
      <c r="S46" s="19">
        <f t="shared" si="131"/>
        <v>1016.60186</v>
      </c>
      <c r="T46" s="19">
        <f t="shared" si="131"/>
        <v>1016.60186</v>
      </c>
      <c r="U46" s="19">
        <f t="shared" si="131"/>
        <v>1016.60186</v>
      </c>
      <c r="V46" s="19">
        <f t="shared" si="131"/>
        <v>1016.60186</v>
      </c>
      <c r="W46" s="19">
        <f t="shared" si="131"/>
        <v>1016.60186</v>
      </c>
      <c r="X46" s="19">
        <f t="shared" si="131"/>
        <v>1016.60186</v>
      </c>
      <c r="Y46" s="19">
        <f t="shared" si="131"/>
        <v>1016.60186</v>
      </c>
      <c r="Z46" s="19">
        <f t="shared" si="131"/>
        <v>1016.60186</v>
      </c>
      <c r="AA46" s="19">
        <f t="shared" si="131"/>
        <v>1016.60186</v>
      </c>
      <c r="AB46" s="19">
        <f t="shared" si="131"/>
        <v>1016.60186</v>
      </c>
      <c r="AC46" s="19">
        <f t="shared" ref="AC46" si="132">AC45-AC36</f>
        <v>1016.60186</v>
      </c>
      <c r="AD46" s="19">
        <f t="shared" ref="AD46" si="133">AD45-AD36</f>
        <v>1016.60186</v>
      </c>
      <c r="AE46" s="19">
        <f t="shared" ref="AE46" si="134">AE45-AE36</f>
        <v>1016.60186</v>
      </c>
      <c r="AF46" s="19">
        <f t="shared" ref="AF46" si="135">AF45-AF36</f>
        <v>1016.60186</v>
      </c>
      <c r="AG46" s="19">
        <f t="shared" ref="AG46" si="136">AG45-AG36</f>
        <v>1016.60186</v>
      </c>
      <c r="AH46" s="19">
        <f t="shared" ref="AH46" si="137">AH45-AH36</f>
        <v>1016.60186</v>
      </c>
      <c r="AI46" s="19">
        <f t="shared" ref="AI46" si="138">AI45-AI36</f>
        <v>1016.60186</v>
      </c>
      <c r="AJ46" s="19">
        <f t="shared" ref="AJ46" si="139">AJ45-AJ36</f>
        <v>1016.60186</v>
      </c>
      <c r="AK46" s="19">
        <f t="shared" ref="AK46" si="140">AK45-AK36</f>
        <v>1016.60186</v>
      </c>
      <c r="AL46" s="19">
        <f t="shared" ref="AL46" si="141">AL45-AL36</f>
        <v>1016.60186</v>
      </c>
      <c r="AM46" s="19">
        <f t="shared" ref="AM46" si="142">AM45-AM36</f>
        <v>1016.60186</v>
      </c>
      <c r="AN46" s="19">
        <f t="shared" ref="AN46" si="143">AN45-AN36</f>
        <v>1016.60186</v>
      </c>
    </row>
    <row r="47" spans="3:40" x14ac:dyDescent="0.3">
      <c r="C47" s="75" t="s">
        <v>34</v>
      </c>
      <c r="D47" s="20">
        <f>AVERAGE(E47:AB47)/E42</f>
        <v>0.3059815499404927</v>
      </c>
      <c r="E47" s="21">
        <f>E28+E36</f>
        <v>2526.4306399999996</v>
      </c>
      <c r="F47" s="21">
        <f t="shared" ref="F47:AB47" si="144">F28+F36</f>
        <v>2415.4107733333331</v>
      </c>
      <c r="G47" s="21">
        <f t="shared" si="144"/>
        <v>2304.3909066666665</v>
      </c>
      <c r="H47" s="21">
        <f t="shared" si="144"/>
        <v>2193.37104</v>
      </c>
      <c r="I47" s="21">
        <f t="shared" si="144"/>
        <v>2082.3511733333335</v>
      </c>
      <c r="J47" s="21">
        <f t="shared" si="144"/>
        <v>1971.3313066666665</v>
      </c>
      <c r="K47" s="21">
        <f t="shared" si="144"/>
        <v>735.81143999999995</v>
      </c>
      <c r="L47" s="21">
        <f t="shared" si="144"/>
        <v>735.81143999999995</v>
      </c>
      <c r="M47" s="21">
        <f t="shared" si="144"/>
        <v>735.81143999999995</v>
      </c>
      <c r="N47" s="21">
        <f t="shared" si="144"/>
        <v>735.81143999999995</v>
      </c>
      <c r="O47" s="21">
        <f t="shared" si="144"/>
        <v>735.81143999999995</v>
      </c>
      <c r="P47" s="21">
        <f t="shared" si="144"/>
        <v>735.81143999999995</v>
      </c>
      <c r="Q47" s="21">
        <f t="shared" si="144"/>
        <v>735.81143999999995</v>
      </c>
      <c r="R47" s="21">
        <f t="shared" si="144"/>
        <v>735.81143999999995</v>
      </c>
      <c r="S47" s="21">
        <f t="shared" si="144"/>
        <v>735.81143999999995</v>
      </c>
      <c r="T47" s="21">
        <f t="shared" si="144"/>
        <v>735.81143999999995</v>
      </c>
      <c r="U47" s="21">
        <f t="shared" si="144"/>
        <v>735.81143999999995</v>
      </c>
      <c r="V47" s="21">
        <f t="shared" si="144"/>
        <v>735.81143999999995</v>
      </c>
      <c r="W47" s="21">
        <f t="shared" si="144"/>
        <v>735.81143999999995</v>
      </c>
      <c r="X47" s="21">
        <f t="shared" si="144"/>
        <v>735.81143999999995</v>
      </c>
      <c r="Y47" s="21">
        <f t="shared" si="144"/>
        <v>735.81143999999995</v>
      </c>
      <c r="Z47" s="21">
        <f t="shared" si="144"/>
        <v>735.81143999999995</v>
      </c>
      <c r="AA47" s="21">
        <f t="shared" si="144"/>
        <v>735.81143999999995</v>
      </c>
      <c r="AB47" s="21">
        <f t="shared" si="144"/>
        <v>735.81143999999995</v>
      </c>
      <c r="AC47" s="21">
        <f t="shared" ref="AC47:AN47" si="145">AC28+AC36</f>
        <v>735.81143999999995</v>
      </c>
      <c r="AD47" s="21">
        <f t="shared" si="145"/>
        <v>735.81143999999995</v>
      </c>
      <c r="AE47" s="21">
        <f t="shared" si="145"/>
        <v>735.81143999999995</v>
      </c>
      <c r="AF47" s="21">
        <f t="shared" si="145"/>
        <v>735.81143999999995</v>
      </c>
      <c r="AG47" s="21">
        <f t="shared" si="145"/>
        <v>735.81143999999995</v>
      </c>
      <c r="AH47" s="21">
        <f t="shared" si="145"/>
        <v>735.81143999999995</v>
      </c>
      <c r="AI47" s="21">
        <f t="shared" si="145"/>
        <v>735.81143999999995</v>
      </c>
      <c r="AJ47" s="21">
        <f t="shared" si="145"/>
        <v>735.81143999999995</v>
      </c>
      <c r="AK47" s="21">
        <f t="shared" si="145"/>
        <v>735.81143999999995</v>
      </c>
      <c r="AL47" s="21">
        <f t="shared" si="145"/>
        <v>735.81143999999995</v>
      </c>
      <c r="AM47" s="21">
        <f t="shared" si="145"/>
        <v>735.81143999999995</v>
      </c>
      <c r="AN47" s="21">
        <f t="shared" si="145"/>
        <v>735.81143999999995</v>
      </c>
    </row>
    <row r="48" spans="3:40" outlineLevel="1" x14ac:dyDescent="0.3">
      <c r="C48" s="72" t="s">
        <v>35</v>
      </c>
      <c r="D48" s="22">
        <f>AVERAGE(E48:AB48)</f>
        <v>-0.36426023282673481</v>
      </c>
      <c r="E48" s="23">
        <f>E47/E44-1</f>
        <v>0.4416865245202144</v>
      </c>
      <c r="F48" s="23">
        <f t="shared" ref="F48:AB48" si="146">F47/F44-1</f>
        <v>0.37833396569937761</v>
      </c>
      <c r="G48" s="23">
        <f t="shared" si="146"/>
        <v>0.31498140687854104</v>
      </c>
      <c r="H48" s="23">
        <f t="shared" si="146"/>
        <v>0.25162884805770425</v>
      </c>
      <c r="I48" s="23">
        <f t="shared" si="146"/>
        <v>0.18827628923686746</v>
      </c>
      <c r="J48" s="23">
        <f t="shared" si="146"/>
        <v>0.12492373041603066</v>
      </c>
      <c r="K48" s="23">
        <f t="shared" si="146"/>
        <v>-0.58011535292502059</v>
      </c>
      <c r="L48" s="23">
        <f t="shared" si="146"/>
        <v>-0.58011535292502059</v>
      </c>
      <c r="M48" s="23">
        <f t="shared" si="146"/>
        <v>-0.58011535292502059</v>
      </c>
      <c r="N48" s="23">
        <f t="shared" si="146"/>
        <v>-0.58011535292502059</v>
      </c>
      <c r="O48" s="23">
        <f t="shared" si="146"/>
        <v>-0.58011535292502059</v>
      </c>
      <c r="P48" s="23">
        <f t="shared" si="146"/>
        <v>-0.58011535292502059</v>
      </c>
      <c r="Q48" s="23">
        <f t="shared" si="146"/>
        <v>-0.58011535292502059</v>
      </c>
      <c r="R48" s="23">
        <f t="shared" si="146"/>
        <v>-0.58011535292502059</v>
      </c>
      <c r="S48" s="23">
        <f t="shared" si="146"/>
        <v>-0.58011535292502059</v>
      </c>
      <c r="T48" s="23">
        <f t="shared" si="146"/>
        <v>-0.58011535292502059</v>
      </c>
      <c r="U48" s="23">
        <f t="shared" si="146"/>
        <v>-0.58011535292502059</v>
      </c>
      <c r="V48" s="23">
        <f t="shared" si="146"/>
        <v>-0.58011535292502059</v>
      </c>
      <c r="W48" s="23">
        <f t="shared" si="146"/>
        <v>-0.58011535292502059</v>
      </c>
      <c r="X48" s="23">
        <f t="shared" si="146"/>
        <v>-0.58011535292502059</v>
      </c>
      <c r="Y48" s="23">
        <f t="shared" si="146"/>
        <v>-0.58011535292502059</v>
      </c>
      <c r="Z48" s="23">
        <f t="shared" si="146"/>
        <v>-0.58011535292502059</v>
      </c>
      <c r="AA48" s="23">
        <f t="shared" si="146"/>
        <v>-0.58011535292502059</v>
      </c>
      <c r="AB48" s="23">
        <f t="shared" si="146"/>
        <v>-0.58011535292502059</v>
      </c>
      <c r="AC48" s="23">
        <f t="shared" ref="AC48:AN48" si="147">AC47/AC44-1</f>
        <v>-0.58011535292502059</v>
      </c>
      <c r="AD48" s="23">
        <f t="shared" si="147"/>
        <v>-0.58011535292502059</v>
      </c>
      <c r="AE48" s="23">
        <f t="shared" si="147"/>
        <v>-0.58011535292502059</v>
      </c>
      <c r="AF48" s="23">
        <f t="shared" si="147"/>
        <v>-0.58011535292502059</v>
      </c>
      <c r="AG48" s="23">
        <f t="shared" si="147"/>
        <v>-0.58011535292502059</v>
      </c>
      <c r="AH48" s="23">
        <f t="shared" si="147"/>
        <v>-0.58011535292502059</v>
      </c>
      <c r="AI48" s="23">
        <f t="shared" si="147"/>
        <v>-0.58011535292502059</v>
      </c>
      <c r="AJ48" s="23">
        <f t="shared" si="147"/>
        <v>-0.58011535292502059</v>
      </c>
      <c r="AK48" s="23">
        <f t="shared" si="147"/>
        <v>-0.58011535292502059</v>
      </c>
      <c r="AL48" s="23">
        <f t="shared" si="147"/>
        <v>-0.58011535292502059</v>
      </c>
      <c r="AM48" s="23">
        <f t="shared" si="147"/>
        <v>-0.58011535292502059</v>
      </c>
      <c r="AN48" s="23">
        <f t="shared" si="147"/>
        <v>-0.58011535292502059</v>
      </c>
    </row>
    <row r="51" spans="3:40" x14ac:dyDescent="0.3">
      <c r="C51" s="148" t="s">
        <v>37</v>
      </c>
      <c r="D51" s="148"/>
      <c r="E51" s="24">
        <f>IF(E54=0,0,E54/$D$54)</f>
        <v>0</v>
      </c>
      <c r="F51" s="24">
        <f t="shared" ref="F51:AB51" si="148">IF(F54=0,0,F54/$D$54)</f>
        <v>0</v>
      </c>
      <c r="G51" s="24">
        <f t="shared" si="148"/>
        <v>0</v>
      </c>
      <c r="H51" s="24">
        <f t="shared" si="148"/>
        <v>0</v>
      </c>
      <c r="I51" s="24">
        <f t="shared" si="148"/>
        <v>0</v>
      </c>
      <c r="J51" s="24">
        <f t="shared" si="148"/>
        <v>0</v>
      </c>
      <c r="K51" s="24">
        <f t="shared" si="148"/>
        <v>53.788458201058212</v>
      </c>
      <c r="L51" s="24">
        <f t="shared" si="148"/>
        <v>53.788458201058212</v>
      </c>
      <c r="M51" s="24">
        <f t="shared" si="148"/>
        <v>53.788458201058212</v>
      </c>
      <c r="N51" s="24">
        <f t="shared" si="148"/>
        <v>53.788458201058212</v>
      </c>
      <c r="O51" s="24">
        <f t="shared" si="148"/>
        <v>53.788458201058212</v>
      </c>
      <c r="P51" s="24">
        <f t="shared" si="148"/>
        <v>53.788458201058212</v>
      </c>
      <c r="Q51" s="24">
        <f t="shared" si="148"/>
        <v>53.788458201058212</v>
      </c>
      <c r="R51" s="24">
        <f t="shared" si="148"/>
        <v>53.788458201058212</v>
      </c>
      <c r="S51" s="24">
        <f t="shared" si="148"/>
        <v>53.788458201058212</v>
      </c>
      <c r="T51" s="24">
        <f t="shared" si="148"/>
        <v>53.788458201058212</v>
      </c>
      <c r="U51" s="24">
        <f t="shared" si="148"/>
        <v>53.788458201058212</v>
      </c>
      <c r="V51" s="24">
        <f t="shared" si="148"/>
        <v>53.788458201058212</v>
      </c>
      <c r="W51" s="24">
        <f t="shared" si="148"/>
        <v>53.788458201058212</v>
      </c>
      <c r="X51" s="24">
        <f t="shared" si="148"/>
        <v>53.788458201058212</v>
      </c>
      <c r="Y51" s="24">
        <f t="shared" si="148"/>
        <v>53.788458201058212</v>
      </c>
      <c r="Z51" s="24">
        <f t="shared" si="148"/>
        <v>53.788458201058212</v>
      </c>
      <c r="AA51" s="24">
        <f t="shared" si="148"/>
        <v>53.788458201058212</v>
      </c>
      <c r="AB51" s="24">
        <f t="shared" si="148"/>
        <v>53.788458201058212</v>
      </c>
      <c r="AC51" s="24">
        <f t="shared" ref="AC51:AN51" si="149">IF(AC54=0,0,AC54/$D$54)</f>
        <v>53.788458201058212</v>
      </c>
      <c r="AD51" s="24">
        <f t="shared" si="149"/>
        <v>53.788458201058212</v>
      </c>
      <c r="AE51" s="24">
        <f t="shared" si="149"/>
        <v>53.788458201058212</v>
      </c>
      <c r="AF51" s="24">
        <f t="shared" si="149"/>
        <v>53.788458201058212</v>
      </c>
      <c r="AG51" s="24">
        <f t="shared" si="149"/>
        <v>53.788458201058212</v>
      </c>
      <c r="AH51" s="24">
        <f t="shared" si="149"/>
        <v>53.788458201058212</v>
      </c>
      <c r="AI51" s="24">
        <f t="shared" si="149"/>
        <v>53.788458201058212</v>
      </c>
      <c r="AJ51" s="24">
        <f t="shared" si="149"/>
        <v>53.788458201058212</v>
      </c>
      <c r="AK51" s="24">
        <f t="shared" si="149"/>
        <v>53.788458201058212</v>
      </c>
      <c r="AL51" s="24">
        <f t="shared" si="149"/>
        <v>53.788458201058212</v>
      </c>
      <c r="AM51" s="24">
        <f t="shared" si="149"/>
        <v>53.788458201058212</v>
      </c>
      <c r="AN51" s="24">
        <f t="shared" si="149"/>
        <v>53.788458201058212</v>
      </c>
    </row>
    <row r="52" spans="3:40" x14ac:dyDescent="0.3">
      <c r="C52" s="70" t="s">
        <v>36</v>
      </c>
      <c r="D52" s="149" t="s">
        <v>17</v>
      </c>
      <c r="E52" s="7">
        <v>44013</v>
      </c>
      <c r="F52" s="7">
        <f>E52+31</f>
        <v>44044</v>
      </c>
      <c r="G52" s="7">
        <f t="shared" ref="G52:AB52" si="150">F52+31</f>
        <v>44075</v>
      </c>
      <c r="H52" s="7">
        <f t="shared" si="150"/>
        <v>44106</v>
      </c>
      <c r="I52" s="7">
        <f t="shared" si="150"/>
        <v>44137</v>
      </c>
      <c r="J52" s="7">
        <f t="shared" si="150"/>
        <v>44168</v>
      </c>
      <c r="K52" s="7">
        <f t="shared" si="150"/>
        <v>44199</v>
      </c>
      <c r="L52" s="7">
        <f t="shared" si="150"/>
        <v>44230</v>
      </c>
      <c r="M52" s="7">
        <f t="shared" si="150"/>
        <v>44261</v>
      </c>
      <c r="N52" s="7">
        <f t="shared" si="150"/>
        <v>44292</v>
      </c>
      <c r="O52" s="7">
        <f t="shared" si="150"/>
        <v>44323</v>
      </c>
      <c r="P52" s="7">
        <f t="shared" si="150"/>
        <v>44354</v>
      </c>
      <c r="Q52" s="7">
        <f t="shared" si="150"/>
        <v>44385</v>
      </c>
      <c r="R52" s="7">
        <f t="shared" si="150"/>
        <v>44416</v>
      </c>
      <c r="S52" s="7">
        <f t="shared" si="150"/>
        <v>44447</v>
      </c>
      <c r="T52" s="7">
        <f t="shared" si="150"/>
        <v>44478</v>
      </c>
      <c r="U52" s="7">
        <f t="shared" si="150"/>
        <v>44509</v>
      </c>
      <c r="V52" s="7">
        <f t="shared" si="150"/>
        <v>44540</v>
      </c>
      <c r="W52" s="7">
        <f t="shared" si="150"/>
        <v>44571</v>
      </c>
      <c r="X52" s="7">
        <f t="shared" si="150"/>
        <v>44602</v>
      </c>
      <c r="Y52" s="7">
        <f t="shared" si="150"/>
        <v>44633</v>
      </c>
      <c r="Z52" s="7">
        <f t="shared" si="150"/>
        <v>44664</v>
      </c>
      <c r="AA52" s="7">
        <f t="shared" si="150"/>
        <v>44695</v>
      </c>
      <c r="AB52" s="7">
        <f t="shared" si="150"/>
        <v>44726</v>
      </c>
      <c r="AC52" s="7">
        <f t="shared" ref="AC52" si="151">AB52+31</f>
        <v>44757</v>
      </c>
      <c r="AD52" s="7">
        <f t="shared" ref="AD52" si="152">AC52+31</f>
        <v>44788</v>
      </c>
      <c r="AE52" s="7">
        <f t="shared" ref="AE52" si="153">AD52+31</f>
        <v>44819</v>
      </c>
      <c r="AF52" s="7">
        <f t="shared" ref="AF52" si="154">AE52+31</f>
        <v>44850</v>
      </c>
      <c r="AG52" s="7">
        <f t="shared" ref="AG52" si="155">AF52+31</f>
        <v>44881</v>
      </c>
      <c r="AH52" s="7">
        <f t="shared" ref="AH52" si="156">AG52+31</f>
        <v>44912</v>
      </c>
      <c r="AI52" s="7">
        <f t="shared" ref="AI52" si="157">AH52+31</f>
        <v>44943</v>
      </c>
      <c r="AJ52" s="7">
        <f t="shared" ref="AJ52" si="158">AI52+31</f>
        <v>44974</v>
      </c>
      <c r="AK52" s="7">
        <f t="shared" ref="AK52" si="159">AJ52+31</f>
        <v>45005</v>
      </c>
      <c r="AL52" s="7">
        <f t="shared" ref="AL52" si="160">AK52+31</f>
        <v>45036</v>
      </c>
      <c r="AM52" s="7">
        <f t="shared" ref="AM52" si="161">AL52+31</f>
        <v>45067</v>
      </c>
      <c r="AN52" s="7">
        <f t="shared" ref="AN52" si="162">AM52+31</f>
        <v>45098</v>
      </c>
    </row>
    <row r="53" spans="3:40" x14ac:dyDescent="0.3">
      <c r="C53" s="71" t="s">
        <v>20</v>
      </c>
      <c r="D53" s="149"/>
      <c r="E53" s="25">
        <f>SUM(E54)</f>
        <v>0</v>
      </c>
      <c r="F53" s="25">
        <f t="shared" ref="F53:AN53" si="163">SUM(F54)</f>
        <v>0</v>
      </c>
      <c r="G53" s="25">
        <f t="shared" si="163"/>
        <v>0</v>
      </c>
      <c r="H53" s="25">
        <f t="shared" si="163"/>
        <v>0</v>
      </c>
      <c r="I53" s="25">
        <f t="shared" si="163"/>
        <v>0</v>
      </c>
      <c r="J53" s="25">
        <f t="shared" si="163"/>
        <v>0</v>
      </c>
      <c r="K53" s="25">
        <f t="shared" si="163"/>
        <v>101.66018600000001</v>
      </c>
      <c r="L53" s="25">
        <f t="shared" si="163"/>
        <v>101.66018600000001</v>
      </c>
      <c r="M53" s="25">
        <f t="shared" si="163"/>
        <v>101.66018600000001</v>
      </c>
      <c r="N53" s="25">
        <f t="shared" si="163"/>
        <v>101.66018600000001</v>
      </c>
      <c r="O53" s="25">
        <f t="shared" si="163"/>
        <v>101.66018600000001</v>
      </c>
      <c r="P53" s="25">
        <f t="shared" si="163"/>
        <v>101.66018600000001</v>
      </c>
      <c r="Q53" s="25">
        <f t="shared" si="163"/>
        <v>101.66018600000001</v>
      </c>
      <c r="R53" s="25">
        <f t="shared" si="163"/>
        <v>101.66018600000001</v>
      </c>
      <c r="S53" s="25">
        <f t="shared" si="163"/>
        <v>101.66018600000001</v>
      </c>
      <c r="T53" s="25">
        <f t="shared" si="163"/>
        <v>101.66018600000001</v>
      </c>
      <c r="U53" s="25">
        <f t="shared" si="163"/>
        <v>101.66018600000001</v>
      </c>
      <c r="V53" s="25">
        <f t="shared" si="163"/>
        <v>101.66018600000001</v>
      </c>
      <c r="W53" s="25">
        <f t="shared" si="163"/>
        <v>101.66018600000001</v>
      </c>
      <c r="X53" s="25">
        <f t="shared" si="163"/>
        <v>101.66018600000001</v>
      </c>
      <c r="Y53" s="25">
        <f t="shared" si="163"/>
        <v>101.66018600000001</v>
      </c>
      <c r="Z53" s="25">
        <f t="shared" si="163"/>
        <v>101.66018600000001</v>
      </c>
      <c r="AA53" s="25">
        <f t="shared" si="163"/>
        <v>101.66018600000001</v>
      </c>
      <c r="AB53" s="25">
        <f t="shared" si="163"/>
        <v>101.66018600000001</v>
      </c>
      <c r="AC53" s="25">
        <f t="shared" si="163"/>
        <v>101.66018600000001</v>
      </c>
      <c r="AD53" s="25">
        <f t="shared" si="163"/>
        <v>101.66018600000001</v>
      </c>
      <c r="AE53" s="25">
        <f t="shared" si="163"/>
        <v>101.66018600000001</v>
      </c>
      <c r="AF53" s="25">
        <f t="shared" si="163"/>
        <v>101.66018600000001</v>
      </c>
      <c r="AG53" s="25">
        <f t="shared" si="163"/>
        <v>101.66018600000001</v>
      </c>
      <c r="AH53" s="25">
        <f t="shared" si="163"/>
        <v>101.66018600000001</v>
      </c>
      <c r="AI53" s="25">
        <f t="shared" si="163"/>
        <v>101.66018600000001</v>
      </c>
      <c r="AJ53" s="25">
        <f t="shared" si="163"/>
        <v>101.66018600000001</v>
      </c>
      <c r="AK53" s="25">
        <f t="shared" si="163"/>
        <v>101.66018600000001</v>
      </c>
      <c r="AL53" s="25">
        <f t="shared" si="163"/>
        <v>101.66018600000001</v>
      </c>
      <c r="AM53" s="25">
        <f t="shared" si="163"/>
        <v>101.66018600000001</v>
      </c>
      <c r="AN53" s="25">
        <f t="shared" si="163"/>
        <v>101.66018600000001</v>
      </c>
    </row>
    <row r="54" spans="3:40" outlineLevel="1" x14ac:dyDescent="0.3">
      <c r="C54" s="72" t="s">
        <v>28</v>
      </c>
      <c r="D54" s="14">
        <f>$D$21</f>
        <v>1.89</v>
      </c>
      <c r="E54" s="16">
        <f>IF(E48&lt;1.5%,(E47-E44)*-$B$21,0)</f>
        <v>0</v>
      </c>
      <c r="F54" s="16">
        <f t="shared" ref="F54:AB54" si="164">IF(F48&lt;1.5%,(F47-F44)*-$B$21,0)</f>
        <v>0</v>
      </c>
      <c r="G54" s="16">
        <f t="shared" si="164"/>
        <v>0</v>
      </c>
      <c r="H54" s="16">
        <f t="shared" si="164"/>
        <v>0</v>
      </c>
      <c r="I54" s="16">
        <f t="shared" si="164"/>
        <v>0</v>
      </c>
      <c r="J54" s="16">
        <f t="shared" si="164"/>
        <v>0</v>
      </c>
      <c r="K54" s="16">
        <f t="shared" si="164"/>
        <v>101.66018600000001</v>
      </c>
      <c r="L54" s="16">
        <f t="shared" si="164"/>
        <v>101.66018600000001</v>
      </c>
      <c r="M54" s="16">
        <f t="shared" si="164"/>
        <v>101.66018600000001</v>
      </c>
      <c r="N54" s="16">
        <f t="shared" si="164"/>
        <v>101.66018600000001</v>
      </c>
      <c r="O54" s="16">
        <f t="shared" si="164"/>
        <v>101.66018600000001</v>
      </c>
      <c r="P54" s="16">
        <f t="shared" si="164"/>
        <v>101.66018600000001</v>
      </c>
      <c r="Q54" s="16">
        <f t="shared" si="164"/>
        <v>101.66018600000001</v>
      </c>
      <c r="R54" s="16">
        <f t="shared" si="164"/>
        <v>101.66018600000001</v>
      </c>
      <c r="S54" s="16">
        <f t="shared" si="164"/>
        <v>101.66018600000001</v>
      </c>
      <c r="T54" s="16">
        <f t="shared" si="164"/>
        <v>101.66018600000001</v>
      </c>
      <c r="U54" s="16">
        <f t="shared" si="164"/>
        <v>101.66018600000001</v>
      </c>
      <c r="V54" s="16">
        <f t="shared" si="164"/>
        <v>101.66018600000001</v>
      </c>
      <c r="W54" s="16">
        <f t="shared" si="164"/>
        <v>101.66018600000001</v>
      </c>
      <c r="X54" s="16">
        <f t="shared" si="164"/>
        <v>101.66018600000001</v>
      </c>
      <c r="Y54" s="16">
        <f t="shared" si="164"/>
        <v>101.66018600000001</v>
      </c>
      <c r="Z54" s="16">
        <f t="shared" si="164"/>
        <v>101.66018600000001</v>
      </c>
      <c r="AA54" s="16">
        <f t="shared" si="164"/>
        <v>101.66018600000001</v>
      </c>
      <c r="AB54" s="16">
        <f t="shared" si="164"/>
        <v>101.66018600000001</v>
      </c>
      <c r="AC54" s="16">
        <f t="shared" ref="AC54:AN54" si="165">IF(AC48&lt;1.5%,(AC47-AC44)*-$B$21,0)</f>
        <v>101.66018600000001</v>
      </c>
      <c r="AD54" s="16">
        <f t="shared" si="165"/>
        <v>101.66018600000001</v>
      </c>
      <c r="AE54" s="16">
        <f t="shared" si="165"/>
        <v>101.66018600000001</v>
      </c>
      <c r="AF54" s="16">
        <f t="shared" si="165"/>
        <v>101.66018600000001</v>
      </c>
      <c r="AG54" s="16">
        <f t="shared" si="165"/>
        <v>101.66018600000001</v>
      </c>
      <c r="AH54" s="16">
        <f t="shared" si="165"/>
        <v>101.66018600000001</v>
      </c>
      <c r="AI54" s="16">
        <f t="shared" si="165"/>
        <v>101.66018600000001</v>
      </c>
      <c r="AJ54" s="16">
        <f t="shared" si="165"/>
        <v>101.66018600000001</v>
      </c>
      <c r="AK54" s="16">
        <f t="shared" si="165"/>
        <v>101.66018600000001</v>
      </c>
      <c r="AL54" s="16">
        <f t="shared" si="165"/>
        <v>101.66018600000001</v>
      </c>
      <c r="AM54" s="16">
        <f t="shared" si="165"/>
        <v>101.66018600000001</v>
      </c>
      <c r="AN54" s="16">
        <f t="shared" si="165"/>
        <v>101.66018600000001</v>
      </c>
    </row>
    <row r="57" spans="3:40" x14ac:dyDescent="0.3">
      <c r="C57" s="148" t="s">
        <v>38</v>
      </c>
      <c r="D57" s="148"/>
      <c r="E57" s="24">
        <f>IF(E60=0,0,E60/$D$60)</f>
        <v>0</v>
      </c>
      <c r="F57" s="24">
        <f t="shared" ref="F57:AB57" si="166">IF(F60=0,0,F60/$D$60)</f>
        <v>0</v>
      </c>
      <c r="G57" s="24">
        <f t="shared" si="166"/>
        <v>0</v>
      </c>
      <c r="H57" s="24">
        <f t="shared" si="166"/>
        <v>0</v>
      </c>
      <c r="I57" s="24">
        <f t="shared" si="166"/>
        <v>0</v>
      </c>
      <c r="J57" s="24">
        <f t="shared" si="166"/>
        <v>0</v>
      </c>
      <c r="K57" s="24">
        <f t="shared" si="166"/>
        <v>282.38940555555558</v>
      </c>
      <c r="L57" s="24">
        <f t="shared" si="166"/>
        <v>282.38940555555558</v>
      </c>
      <c r="M57" s="24">
        <f t="shared" si="166"/>
        <v>282.38940555555558</v>
      </c>
      <c r="N57" s="24">
        <f t="shared" si="166"/>
        <v>282.38940555555558</v>
      </c>
      <c r="O57" s="24">
        <f t="shared" si="166"/>
        <v>282.38940555555558</v>
      </c>
      <c r="P57" s="24">
        <f t="shared" si="166"/>
        <v>282.38940555555558</v>
      </c>
      <c r="Q57" s="24">
        <f t="shared" si="166"/>
        <v>282.38940555555558</v>
      </c>
      <c r="R57" s="24">
        <f t="shared" si="166"/>
        <v>282.38940555555558</v>
      </c>
      <c r="S57" s="24">
        <f t="shared" si="166"/>
        <v>282.38940555555558</v>
      </c>
      <c r="T57" s="24">
        <f t="shared" si="166"/>
        <v>282.38940555555558</v>
      </c>
      <c r="U57" s="24">
        <f t="shared" si="166"/>
        <v>282.38940555555558</v>
      </c>
      <c r="V57" s="24">
        <f t="shared" si="166"/>
        <v>282.38940555555558</v>
      </c>
      <c r="W57" s="24">
        <f t="shared" si="166"/>
        <v>282.38940555555558</v>
      </c>
      <c r="X57" s="24">
        <f t="shared" si="166"/>
        <v>282.38940555555558</v>
      </c>
      <c r="Y57" s="24">
        <f t="shared" si="166"/>
        <v>282.38940555555558</v>
      </c>
      <c r="Z57" s="24">
        <f t="shared" si="166"/>
        <v>282.38940555555558</v>
      </c>
      <c r="AA57" s="24">
        <f t="shared" si="166"/>
        <v>282.38940555555558</v>
      </c>
      <c r="AB57" s="24">
        <f t="shared" si="166"/>
        <v>282.38940555555558</v>
      </c>
      <c r="AC57" s="24">
        <f t="shared" ref="AC57:AN57" si="167">IF(AC60=0,0,AC60/$D$60)</f>
        <v>282.38940555555558</v>
      </c>
      <c r="AD57" s="24">
        <f t="shared" si="167"/>
        <v>282.38940555555558</v>
      </c>
      <c r="AE57" s="24">
        <f t="shared" si="167"/>
        <v>282.38940555555558</v>
      </c>
      <c r="AF57" s="24">
        <f t="shared" si="167"/>
        <v>282.38940555555558</v>
      </c>
      <c r="AG57" s="24">
        <f t="shared" si="167"/>
        <v>282.38940555555558</v>
      </c>
      <c r="AH57" s="24">
        <f t="shared" si="167"/>
        <v>282.38940555555558</v>
      </c>
      <c r="AI57" s="24">
        <f t="shared" si="167"/>
        <v>282.38940555555558</v>
      </c>
      <c r="AJ57" s="24">
        <f t="shared" si="167"/>
        <v>282.38940555555558</v>
      </c>
      <c r="AK57" s="24">
        <f t="shared" si="167"/>
        <v>282.38940555555558</v>
      </c>
      <c r="AL57" s="24">
        <f t="shared" si="167"/>
        <v>282.38940555555558</v>
      </c>
      <c r="AM57" s="24">
        <f t="shared" si="167"/>
        <v>282.38940555555558</v>
      </c>
      <c r="AN57" s="24">
        <f t="shared" si="167"/>
        <v>282.38940555555558</v>
      </c>
    </row>
    <row r="58" spans="3:40" x14ac:dyDescent="0.3">
      <c r="C58" s="70" t="s">
        <v>40</v>
      </c>
      <c r="D58" s="149" t="s">
        <v>17</v>
      </c>
      <c r="E58" s="7">
        <v>44013</v>
      </c>
      <c r="F58" s="7">
        <f>E58+31</f>
        <v>44044</v>
      </c>
      <c r="G58" s="7">
        <f t="shared" ref="G58:AB58" si="168">F58+31</f>
        <v>44075</v>
      </c>
      <c r="H58" s="7">
        <f t="shared" si="168"/>
        <v>44106</v>
      </c>
      <c r="I58" s="7">
        <f t="shared" si="168"/>
        <v>44137</v>
      </c>
      <c r="J58" s="7">
        <f t="shared" si="168"/>
        <v>44168</v>
      </c>
      <c r="K58" s="7">
        <f t="shared" si="168"/>
        <v>44199</v>
      </c>
      <c r="L58" s="7">
        <f t="shared" si="168"/>
        <v>44230</v>
      </c>
      <c r="M58" s="7">
        <f t="shared" si="168"/>
        <v>44261</v>
      </c>
      <c r="N58" s="7">
        <f t="shared" si="168"/>
        <v>44292</v>
      </c>
      <c r="O58" s="7">
        <f t="shared" si="168"/>
        <v>44323</v>
      </c>
      <c r="P58" s="7">
        <f t="shared" si="168"/>
        <v>44354</v>
      </c>
      <c r="Q58" s="7">
        <f t="shared" si="168"/>
        <v>44385</v>
      </c>
      <c r="R58" s="7">
        <f t="shared" si="168"/>
        <v>44416</v>
      </c>
      <c r="S58" s="7">
        <f t="shared" si="168"/>
        <v>44447</v>
      </c>
      <c r="T58" s="7">
        <f t="shared" si="168"/>
        <v>44478</v>
      </c>
      <c r="U58" s="7">
        <f t="shared" si="168"/>
        <v>44509</v>
      </c>
      <c r="V58" s="7">
        <f t="shared" si="168"/>
        <v>44540</v>
      </c>
      <c r="W58" s="7">
        <f t="shared" si="168"/>
        <v>44571</v>
      </c>
      <c r="X58" s="7">
        <f t="shared" si="168"/>
        <v>44602</v>
      </c>
      <c r="Y58" s="7">
        <f t="shared" si="168"/>
        <v>44633</v>
      </c>
      <c r="Z58" s="7">
        <f t="shared" si="168"/>
        <v>44664</v>
      </c>
      <c r="AA58" s="7">
        <f t="shared" si="168"/>
        <v>44695</v>
      </c>
      <c r="AB58" s="7">
        <f t="shared" si="168"/>
        <v>44726</v>
      </c>
      <c r="AC58" s="7">
        <f t="shared" ref="AC58" si="169">AB58+31</f>
        <v>44757</v>
      </c>
      <c r="AD58" s="7">
        <f t="shared" ref="AD58" si="170">AC58+31</f>
        <v>44788</v>
      </c>
      <c r="AE58" s="7">
        <f t="shared" ref="AE58" si="171">AD58+31</f>
        <v>44819</v>
      </c>
      <c r="AF58" s="7">
        <f t="shared" ref="AF58" si="172">AE58+31</f>
        <v>44850</v>
      </c>
      <c r="AG58" s="7">
        <f t="shared" ref="AG58" si="173">AF58+31</f>
        <v>44881</v>
      </c>
      <c r="AH58" s="7">
        <f t="shared" ref="AH58" si="174">AG58+31</f>
        <v>44912</v>
      </c>
      <c r="AI58" s="7">
        <f t="shared" ref="AI58" si="175">AH58+31</f>
        <v>44943</v>
      </c>
      <c r="AJ58" s="7">
        <f t="shared" ref="AJ58" si="176">AI58+31</f>
        <v>44974</v>
      </c>
      <c r="AK58" s="7">
        <f t="shared" ref="AK58" si="177">AJ58+31</f>
        <v>45005</v>
      </c>
      <c r="AL58" s="7">
        <f t="shared" ref="AL58" si="178">AK58+31</f>
        <v>45036</v>
      </c>
      <c r="AM58" s="7">
        <f t="shared" ref="AM58" si="179">AL58+31</f>
        <v>45067</v>
      </c>
      <c r="AN58" s="7">
        <f t="shared" ref="AN58" si="180">AM58+31</f>
        <v>45098</v>
      </c>
    </row>
    <row r="59" spans="3:40" x14ac:dyDescent="0.3">
      <c r="C59" s="71" t="s">
        <v>43</v>
      </c>
      <c r="D59" s="149"/>
      <c r="E59" s="25">
        <f>SUM(E60)</f>
        <v>0</v>
      </c>
      <c r="F59" s="25">
        <f t="shared" ref="F59" si="181">SUM(F60)</f>
        <v>0</v>
      </c>
      <c r="G59" s="25">
        <f t="shared" ref="G59" si="182">SUM(G60)</f>
        <v>0</v>
      </c>
      <c r="H59" s="25">
        <f t="shared" ref="H59" si="183">SUM(H60)</f>
        <v>0</v>
      </c>
      <c r="I59" s="25">
        <f t="shared" ref="I59" si="184">SUM(I60)</f>
        <v>0</v>
      </c>
      <c r="J59" s="25">
        <f t="shared" ref="J59" si="185">SUM(J60)</f>
        <v>0</v>
      </c>
      <c r="K59" s="25">
        <f t="shared" ref="K59" si="186">SUM(K60)</f>
        <v>50.830093000000005</v>
      </c>
      <c r="L59" s="25">
        <f t="shared" ref="L59" si="187">SUM(L60)</f>
        <v>50.830093000000005</v>
      </c>
      <c r="M59" s="25">
        <f t="shared" ref="M59" si="188">SUM(M60)</f>
        <v>50.830093000000005</v>
      </c>
      <c r="N59" s="25">
        <f t="shared" ref="N59" si="189">SUM(N60)</f>
        <v>50.830093000000005</v>
      </c>
      <c r="O59" s="25">
        <f t="shared" ref="O59" si="190">SUM(O60)</f>
        <v>50.830093000000005</v>
      </c>
      <c r="P59" s="25">
        <f t="shared" ref="P59" si="191">SUM(P60)</f>
        <v>50.830093000000005</v>
      </c>
      <c r="Q59" s="25">
        <f t="shared" ref="Q59" si="192">SUM(Q60)</f>
        <v>50.830093000000005</v>
      </c>
      <c r="R59" s="25">
        <f t="shared" ref="R59" si="193">SUM(R60)</f>
        <v>50.830093000000005</v>
      </c>
      <c r="S59" s="25">
        <f t="shared" ref="S59" si="194">SUM(S60)</f>
        <v>50.830093000000005</v>
      </c>
      <c r="T59" s="25">
        <f t="shared" ref="T59" si="195">SUM(T60)</f>
        <v>50.830093000000005</v>
      </c>
      <c r="U59" s="25">
        <f t="shared" ref="U59" si="196">SUM(U60)</f>
        <v>50.830093000000005</v>
      </c>
      <c r="V59" s="25">
        <f t="shared" ref="V59" si="197">SUM(V60)</f>
        <v>50.830093000000005</v>
      </c>
      <c r="W59" s="25">
        <f t="shared" ref="W59" si="198">SUM(W60)</f>
        <v>50.830093000000005</v>
      </c>
      <c r="X59" s="25">
        <f t="shared" ref="X59" si="199">SUM(X60)</f>
        <v>50.830093000000005</v>
      </c>
      <c r="Y59" s="25">
        <f t="shared" ref="Y59" si="200">SUM(Y60)</f>
        <v>50.830093000000005</v>
      </c>
      <c r="Z59" s="25">
        <f t="shared" ref="Z59" si="201">SUM(Z60)</f>
        <v>50.830093000000005</v>
      </c>
      <c r="AA59" s="25">
        <f t="shared" ref="AA59" si="202">SUM(AA60)</f>
        <v>50.830093000000005</v>
      </c>
      <c r="AB59" s="25">
        <f t="shared" ref="AB59:AN59" si="203">SUM(AB60)</f>
        <v>50.830093000000005</v>
      </c>
      <c r="AC59" s="25">
        <f t="shared" si="203"/>
        <v>50.830093000000005</v>
      </c>
      <c r="AD59" s="25">
        <f t="shared" si="203"/>
        <v>50.830093000000005</v>
      </c>
      <c r="AE59" s="25">
        <f t="shared" si="203"/>
        <v>50.830093000000005</v>
      </c>
      <c r="AF59" s="25">
        <f t="shared" si="203"/>
        <v>50.830093000000005</v>
      </c>
      <c r="AG59" s="25">
        <f t="shared" si="203"/>
        <v>50.830093000000005</v>
      </c>
      <c r="AH59" s="25">
        <f t="shared" si="203"/>
        <v>50.830093000000005</v>
      </c>
      <c r="AI59" s="25">
        <f t="shared" si="203"/>
        <v>50.830093000000005</v>
      </c>
      <c r="AJ59" s="25">
        <f t="shared" si="203"/>
        <v>50.830093000000005</v>
      </c>
      <c r="AK59" s="25">
        <f t="shared" si="203"/>
        <v>50.830093000000005</v>
      </c>
      <c r="AL59" s="25">
        <f t="shared" si="203"/>
        <v>50.830093000000005</v>
      </c>
      <c r="AM59" s="25">
        <f t="shared" si="203"/>
        <v>50.830093000000005</v>
      </c>
      <c r="AN59" s="25">
        <f t="shared" si="203"/>
        <v>50.830093000000005</v>
      </c>
    </row>
    <row r="60" spans="3:40" outlineLevel="1" x14ac:dyDescent="0.3">
      <c r="C60" s="72" t="s">
        <v>39</v>
      </c>
      <c r="D60" s="14">
        <f>$D$22</f>
        <v>0.18</v>
      </c>
      <c r="E60" s="16">
        <f>IF(E48&lt;1.5%,(E47-E44)*-$B$22,0)</f>
        <v>0</v>
      </c>
      <c r="F60" s="16">
        <f t="shared" ref="F60:AB60" si="204">IF(F48&lt;1.5%,(F47-F44)*-$B$22,0)</f>
        <v>0</v>
      </c>
      <c r="G60" s="16">
        <f t="shared" si="204"/>
        <v>0</v>
      </c>
      <c r="H60" s="16">
        <f t="shared" si="204"/>
        <v>0</v>
      </c>
      <c r="I60" s="16">
        <f t="shared" si="204"/>
        <v>0</v>
      </c>
      <c r="J60" s="16">
        <f t="shared" si="204"/>
        <v>0</v>
      </c>
      <c r="K60" s="16">
        <f t="shared" si="204"/>
        <v>50.830093000000005</v>
      </c>
      <c r="L60" s="16">
        <f t="shared" si="204"/>
        <v>50.830093000000005</v>
      </c>
      <c r="M60" s="16">
        <f t="shared" si="204"/>
        <v>50.830093000000005</v>
      </c>
      <c r="N60" s="16">
        <f t="shared" si="204"/>
        <v>50.830093000000005</v>
      </c>
      <c r="O60" s="16">
        <f t="shared" si="204"/>
        <v>50.830093000000005</v>
      </c>
      <c r="P60" s="16">
        <f t="shared" si="204"/>
        <v>50.830093000000005</v>
      </c>
      <c r="Q60" s="16">
        <f t="shared" si="204"/>
        <v>50.830093000000005</v>
      </c>
      <c r="R60" s="16">
        <f t="shared" si="204"/>
        <v>50.830093000000005</v>
      </c>
      <c r="S60" s="16">
        <f t="shared" si="204"/>
        <v>50.830093000000005</v>
      </c>
      <c r="T60" s="16">
        <f t="shared" si="204"/>
        <v>50.830093000000005</v>
      </c>
      <c r="U60" s="16">
        <f t="shared" si="204"/>
        <v>50.830093000000005</v>
      </c>
      <c r="V60" s="16">
        <f t="shared" si="204"/>
        <v>50.830093000000005</v>
      </c>
      <c r="W60" s="16">
        <f t="shared" si="204"/>
        <v>50.830093000000005</v>
      </c>
      <c r="X60" s="16">
        <f t="shared" si="204"/>
        <v>50.830093000000005</v>
      </c>
      <c r="Y60" s="16">
        <f t="shared" si="204"/>
        <v>50.830093000000005</v>
      </c>
      <c r="Z60" s="16">
        <f t="shared" si="204"/>
        <v>50.830093000000005</v>
      </c>
      <c r="AA60" s="16">
        <f t="shared" si="204"/>
        <v>50.830093000000005</v>
      </c>
      <c r="AB60" s="16">
        <f t="shared" si="204"/>
        <v>50.830093000000005</v>
      </c>
      <c r="AC60" s="16">
        <f t="shared" ref="AC60:AN60" si="205">IF(AC48&lt;1.5%,(AC47-AC44)*-$B$22,0)</f>
        <v>50.830093000000005</v>
      </c>
      <c r="AD60" s="16">
        <f t="shared" si="205"/>
        <v>50.830093000000005</v>
      </c>
      <c r="AE60" s="16">
        <f t="shared" si="205"/>
        <v>50.830093000000005</v>
      </c>
      <c r="AF60" s="16">
        <f t="shared" si="205"/>
        <v>50.830093000000005</v>
      </c>
      <c r="AG60" s="16">
        <f t="shared" si="205"/>
        <v>50.830093000000005</v>
      </c>
      <c r="AH60" s="16">
        <f t="shared" si="205"/>
        <v>50.830093000000005</v>
      </c>
      <c r="AI60" s="16">
        <f t="shared" si="205"/>
        <v>50.830093000000005</v>
      </c>
      <c r="AJ60" s="16">
        <f t="shared" si="205"/>
        <v>50.830093000000005</v>
      </c>
      <c r="AK60" s="16">
        <f t="shared" si="205"/>
        <v>50.830093000000005</v>
      </c>
      <c r="AL60" s="16">
        <f t="shared" si="205"/>
        <v>50.830093000000005</v>
      </c>
      <c r="AM60" s="16">
        <f t="shared" si="205"/>
        <v>50.830093000000005</v>
      </c>
      <c r="AN60" s="16">
        <f t="shared" si="205"/>
        <v>50.830093000000005</v>
      </c>
    </row>
    <row r="63" spans="3:40" x14ac:dyDescent="0.3">
      <c r="C63" s="148" t="s">
        <v>42</v>
      </c>
      <c r="D63" s="148"/>
      <c r="E63" s="24">
        <f>IF(E66=0,0,E66/$D$66)</f>
        <v>0</v>
      </c>
      <c r="F63" s="24">
        <f t="shared" ref="F63:AB63" si="206">IF(F66=0,0,F66/$D$66)</f>
        <v>0</v>
      </c>
      <c r="G63" s="24">
        <f t="shared" si="206"/>
        <v>0</v>
      </c>
      <c r="H63" s="24">
        <f t="shared" si="206"/>
        <v>0</v>
      </c>
      <c r="I63" s="24">
        <f t="shared" si="206"/>
        <v>0</v>
      </c>
      <c r="J63" s="24">
        <f t="shared" si="206"/>
        <v>0</v>
      </c>
      <c r="K63" s="24">
        <f t="shared" si="206"/>
        <v>2804.8487860208461</v>
      </c>
      <c r="L63" s="24">
        <f t="shared" si="206"/>
        <v>2804.8487860208461</v>
      </c>
      <c r="M63" s="24">
        <f t="shared" si="206"/>
        <v>2804.8487860208461</v>
      </c>
      <c r="N63" s="24">
        <f t="shared" si="206"/>
        <v>2804.8487860208461</v>
      </c>
      <c r="O63" s="24">
        <f t="shared" si="206"/>
        <v>2804.8487860208461</v>
      </c>
      <c r="P63" s="24">
        <f t="shared" si="206"/>
        <v>2804.8487860208461</v>
      </c>
      <c r="Q63" s="24">
        <f t="shared" si="206"/>
        <v>2804.8487860208461</v>
      </c>
      <c r="R63" s="24">
        <f t="shared" si="206"/>
        <v>2804.8487860208461</v>
      </c>
      <c r="S63" s="24">
        <f t="shared" si="206"/>
        <v>2804.8487860208461</v>
      </c>
      <c r="T63" s="24">
        <f t="shared" si="206"/>
        <v>2804.8487860208461</v>
      </c>
      <c r="U63" s="24">
        <f t="shared" si="206"/>
        <v>2804.8487860208461</v>
      </c>
      <c r="V63" s="24">
        <f t="shared" si="206"/>
        <v>2804.8487860208461</v>
      </c>
      <c r="W63" s="24">
        <f t="shared" si="206"/>
        <v>2804.8487860208461</v>
      </c>
      <c r="X63" s="24">
        <f t="shared" si="206"/>
        <v>2804.8487860208461</v>
      </c>
      <c r="Y63" s="24">
        <f t="shared" si="206"/>
        <v>2804.8487860208461</v>
      </c>
      <c r="Z63" s="24">
        <f t="shared" si="206"/>
        <v>2804.8487860208461</v>
      </c>
      <c r="AA63" s="24">
        <f t="shared" si="206"/>
        <v>2804.8487860208461</v>
      </c>
      <c r="AB63" s="24">
        <f t="shared" si="206"/>
        <v>2804.8487860208461</v>
      </c>
      <c r="AC63" s="24">
        <f t="shared" ref="AC63:AN63" si="207">IF(AC66=0,0,AC66/$D$66)</f>
        <v>2804.8487860208461</v>
      </c>
      <c r="AD63" s="24">
        <f t="shared" si="207"/>
        <v>2804.8487860208461</v>
      </c>
      <c r="AE63" s="24">
        <f t="shared" si="207"/>
        <v>2804.8487860208461</v>
      </c>
      <c r="AF63" s="24">
        <f t="shared" si="207"/>
        <v>2804.8487860208461</v>
      </c>
      <c r="AG63" s="24">
        <f t="shared" si="207"/>
        <v>2804.8487860208461</v>
      </c>
      <c r="AH63" s="24">
        <f t="shared" si="207"/>
        <v>2804.8487860208461</v>
      </c>
      <c r="AI63" s="24">
        <f t="shared" si="207"/>
        <v>2804.8487860208461</v>
      </c>
      <c r="AJ63" s="24">
        <f t="shared" si="207"/>
        <v>2804.8487860208461</v>
      </c>
      <c r="AK63" s="24">
        <f t="shared" si="207"/>
        <v>2804.8487860208461</v>
      </c>
      <c r="AL63" s="24">
        <f t="shared" si="207"/>
        <v>2804.8487860208461</v>
      </c>
      <c r="AM63" s="24">
        <f t="shared" si="207"/>
        <v>2804.8487860208461</v>
      </c>
      <c r="AN63" s="24">
        <f t="shared" si="207"/>
        <v>2804.8487860208461</v>
      </c>
    </row>
    <row r="64" spans="3:40" x14ac:dyDescent="0.3">
      <c r="C64" s="70" t="s">
        <v>41</v>
      </c>
      <c r="D64" s="149" t="s">
        <v>17</v>
      </c>
      <c r="E64" s="7">
        <v>44013</v>
      </c>
      <c r="F64" s="7">
        <f>E64+31</f>
        <v>44044</v>
      </c>
      <c r="G64" s="7">
        <f t="shared" ref="G64:AB64" si="208">F64+31</f>
        <v>44075</v>
      </c>
      <c r="H64" s="7">
        <f t="shared" si="208"/>
        <v>44106</v>
      </c>
      <c r="I64" s="7">
        <f t="shared" si="208"/>
        <v>44137</v>
      </c>
      <c r="J64" s="7">
        <f t="shared" si="208"/>
        <v>44168</v>
      </c>
      <c r="K64" s="7">
        <f t="shared" si="208"/>
        <v>44199</v>
      </c>
      <c r="L64" s="7">
        <f t="shared" si="208"/>
        <v>44230</v>
      </c>
      <c r="M64" s="7">
        <f t="shared" si="208"/>
        <v>44261</v>
      </c>
      <c r="N64" s="7">
        <f t="shared" si="208"/>
        <v>44292</v>
      </c>
      <c r="O64" s="7">
        <f t="shared" si="208"/>
        <v>44323</v>
      </c>
      <c r="P64" s="7">
        <f t="shared" si="208"/>
        <v>44354</v>
      </c>
      <c r="Q64" s="7">
        <f t="shared" si="208"/>
        <v>44385</v>
      </c>
      <c r="R64" s="7">
        <f t="shared" si="208"/>
        <v>44416</v>
      </c>
      <c r="S64" s="7">
        <f t="shared" si="208"/>
        <v>44447</v>
      </c>
      <c r="T64" s="7">
        <f t="shared" si="208"/>
        <v>44478</v>
      </c>
      <c r="U64" s="7">
        <f t="shared" si="208"/>
        <v>44509</v>
      </c>
      <c r="V64" s="7">
        <f t="shared" si="208"/>
        <v>44540</v>
      </c>
      <c r="W64" s="7">
        <f t="shared" si="208"/>
        <v>44571</v>
      </c>
      <c r="X64" s="7">
        <f t="shared" si="208"/>
        <v>44602</v>
      </c>
      <c r="Y64" s="7">
        <f t="shared" si="208"/>
        <v>44633</v>
      </c>
      <c r="Z64" s="7">
        <f t="shared" si="208"/>
        <v>44664</v>
      </c>
      <c r="AA64" s="7">
        <f t="shared" si="208"/>
        <v>44695</v>
      </c>
      <c r="AB64" s="7">
        <f t="shared" si="208"/>
        <v>44726</v>
      </c>
      <c r="AC64" s="7">
        <f t="shared" ref="AC64" si="209">AB64+31</f>
        <v>44757</v>
      </c>
      <c r="AD64" s="7">
        <f t="shared" ref="AD64" si="210">AC64+31</f>
        <v>44788</v>
      </c>
      <c r="AE64" s="7">
        <f t="shared" ref="AE64" si="211">AD64+31</f>
        <v>44819</v>
      </c>
      <c r="AF64" s="7">
        <f t="shared" ref="AF64" si="212">AE64+31</f>
        <v>44850</v>
      </c>
      <c r="AG64" s="7">
        <f t="shared" ref="AG64" si="213">AF64+31</f>
        <v>44881</v>
      </c>
      <c r="AH64" s="7">
        <f t="shared" ref="AH64" si="214">AG64+31</f>
        <v>44912</v>
      </c>
      <c r="AI64" s="7">
        <f t="shared" ref="AI64" si="215">AH64+31</f>
        <v>44943</v>
      </c>
      <c r="AJ64" s="7">
        <f t="shared" ref="AJ64" si="216">AI64+31</f>
        <v>44974</v>
      </c>
      <c r="AK64" s="7">
        <f t="shared" ref="AK64" si="217">AJ64+31</f>
        <v>45005</v>
      </c>
      <c r="AL64" s="7">
        <f t="shared" ref="AL64" si="218">AK64+31</f>
        <v>45036</v>
      </c>
      <c r="AM64" s="7">
        <f t="shared" ref="AM64" si="219">AL64+31</f>
        <v>45067</v>
      </c>
      <c r="AN64" s="7">
        <f t="shared" ref="AN64" si="220">AM64+31</f>
        <v>45098</v>
      </c>
    </row>
    <row r="65" spans="3:40" x14ac:dyDescent="0.3">
      <c r="C65" s="71" t="s">
        <v>45</v>
      </c>
      <c r="D65" s="149"/>
      <c r="E65" s="25">
        <f>SUM(E66)</f>
        <v>0</v>
      </c>
      <c r="F65" s="25">
        <f t="shared" ref="F65" si="221">SUM(F66)</f>
        <v>0</v>
      </c>
      <c r="G65" s="25">
        <f t="shared" ref="G65" si="222">SUM(G66)</f>
        <v>0</v>
      </c>
      <c r="H65" s="25">
        <f t="shared" ref="H65" si="223">SUM(H66)</f>
        <v>0</v>
      </c>
      <c r="I65" s="25">
        <f t="shared" ref="I65" si="224">SUM(I66)</f>
        <v>0</v>
      </c>
      <c r="J65" s="25">
        <f t="shared" ref="J65" si="225">SUM(J66)</f>
        <v>0</v>
      </c>
      <c r="K65" s="25">
        <f t="shared" ref="K65" si="226">SUM(K66)</f>
        <v>457.47083700000002</v>
      </c>
      <c r="L65" s="25">
        <f t="shared" ref="L65" si="227">SUM(L66)</f>
        <v>457.47083700000002</v>
      </c>
      <c r="M65" s="25">
        <f t="shared" ref="M65" si="228">SUM(M66)</f>
        <v>457.47083700000002</v>
      </c>
      <c r="N65" s="25">
        <f t="shared" ref="N65" si="229">SUM(N66)</f>
        <v>457.47083700000002</v>
      </c>
      <c r="O65" s="25">
        <f t="shared" ref="O65" si="230">SUM(O66)</f>
        <v>457.47083700000002</v>
      </c>
      <c r="P65" s="25">
        <f t="shared" ref="P65" si="231">SUM(P66)</f>
        <v>457.47083700000002</v>
      </c>
      <c r="Q65" s="25">
        <f t="shared" ref="Q65" si="232">SUM(Q66)</f>
        <v>457.47083700000002</v>
      </c>
      <c r="R65" s="25">
        <f t="shared" ref="R65" si="233">SUM(R66)</f>
        <v>457.47083700000002</v>
      </c>
      <c r="S65" s="25">
        <f t="shared" ref="S65" si="234">SUM(S66)</f>
        <v>457.47083700000002</v>
      </c>
      <c r="T65" s="25">
        <f t="shared" ref="T65" si="235">SUM(T66)</f>
        <v>457.47083700000002</v>
      </c>
      <c r="U65" s="25">
        <f t="shared" ref="U65" si="236">SUM(U66)</f>
        <v>457.47083700000002</v>
      </c>
      <c r="V65" s="25">
        <f t="shared" ref="V65" si="237">SUM(V66)</f>
        <v>457.47083700000002</v>
      </c>
      <c r="W65" s="25">
        <f t="shared" ref="W65" si="238">SUM(W66)</f>
        <v>457.47083700000002</v>
      </c>
      <c r="X65" s="25">
        <f t="shared" ref="X65" si="239">SUM(X66)</f>
        <v>457.47083700000002</v>
      </c>
      <c r="Y65" s="25">
        <f t="shared" ref="Y65" si="240">SUM(Y66)</f>
        <v>457.47083700000002</v>
      </c>
      <c r="Z65" s="25">
        <f t="shared" ref="Z65" si="241">SUM(Z66)</f>
        <v>457.47083700000002</v>
      </c>
      <c r="AA65" s="25">
        <f t="shared" ref="AA65" si="242">SUM(AA66)</f>
        <v>457.47083700000002</v>
      </c>
      <c r="AB65" s="25">
        <f t="shared" ref="AB65:AN65" si="243">SUM(AB66)</f>
        <v>457.47083700000002</v>
      </c>
      <c r="AC65" s="25">
        <f t="shared" si="243"/>
        <v>457.47083700000002</v>
      </c>
      <c r="AD65" s="25">
        <f t="shared" si="243"/>
        <v>457.47083700000002</v>
      </c>
      <c r="AE65" s="25">
        <f t="shared" si="243"/>
        <v>457.47083700000002</v>
      </c>
      <c r="AF65" s="25">
        <f t="shared" si="243"/>
        <v>457.47083700000002</v>
      </c>
      <c r="AG65" s="25">
        <f t="shared" si="243"/>
        <v>457.47083700000002</v>
      </c>
      <c r="AH65" s="25">
        <f t="shared" si="243"/>
        <v>457.47083700000002</v>
      </c>
      <c r="AI65" s="25">
        <f t="shared" si="243"/>
        <v>457.47083700000002</v>
      </c>
      <c r="AJ65" s="25">
        <f t="shared" si="243"/>
        <v>457.47083700000002</v>
      </c>
      <c r="AK65" s="25">
        <f t="shared" si="243"/>
        <v>457.47083700000002</v>
      </c>
      <c r="AL65" s="25">
        <f t="shared" si="243"/>
        <v>457.47083700000002</v>
      </c>
      <c r="AM65" s="25">
        <f t="shared" si="243"/>
        <v>457.47083700000002</v>
      </c>
      <c r="AN65" s="25">
        <f t="shared" si="243"/>
        <v>457.47083700000002</v>
      </c>
    </row>
    <row r="66" spans="3:40" outlineLevel="1" x14ac:dyDescent="0.3">
      <c r="C66" s="72" t="s">
        <v>44</v>
      </c>
      <c r="D66" s="14">
        <f>$D$17</f>
        <v>0.16309999999999999</v>
      </c>
      <c r="E66" s="16">
        <f>IF(E48&lt;1.5%,(E47-E44)*-$B$17,0)</f>
        <v>0</v>
      </c>
      <c r="F66" s="16">
        <f t="shared" ref="F66:AB66" si="244">IF(F48&lt;1.5%,(F47-F44)*-$B$17,0)</f>
        <v>0</v>
      </c>
      <c r="G66" s="16">
        <f t="shared" si="244"/>
        <v>0</v>
      </c>
      <c r="H66" s="16">
        <f t="shared" si="244"/>
        <v>0</v>
      </c>
      <c r="I66" s="16">
        <f t="shared" si="244"/>
        <v>0</v>
      </c>
      <c r="J66" s="16">
        <f t="shared" si="244"/>
        <v>0</v>
      </c>
      <c r="K66" s="16">
        <f>IF(K48&lt;1.5%,(K47-K44)*-$B$17,0)</f>
        <v>457.47083700000002</v>
      </c>
      <c r="L66" s="16">
        <f t="shared" si="244"/>
        <v>457.47083700000002</v>
      </c>
      <c r="M66" s="16">
        <f t="shared" si="244"/>
        <v>457.47083700000002</v>
      </c>
      <c r="N66" s="16">
        <f t="shared" si="244"/>
        <v>457.47083700000002</v>
      </c>
      <c r="O66" s="16">
        <f t="shared" si="244"/>
        <v>457.47083700000002</v>
      </c>
      <c r="P66" s="16">
        <f t="shared" si="244"/>
        <v>457.47083700000002</v>
      </c>
      <c r="Q66" s="16">
        <f t="shared" si="244"/>
        <v>457.47083700000002</v>
      </c>
      <c r="R66" s="16">
        <f t="shared" si="244"/>
        <v>457.47083700000002</v>
      </c>
      <c r="S66" s="16">
        <f t="shared" si="244"/>
        <v>457.47083700000002</v>
      </c>
      <c r="T66" s="16">
        <f t="shared" si="244"/>
        <v>457.47083700000002</v>
      </c>
      <c r="U66" s="16">
        <f t="shared" si="244"/>
        <v>457.47083700000002</v>
      </c>
      <c r="V66" s="16">
        <f t="shared" si="244"/>
        <v>457.47083700000002</v>
      </c>
      <c r="W66" s="16">
        <f t="shared" si="244"/>
        <v>457.47083700000002</v>
      </c>
      <c r="X66" s="16">
        <f t="shared" si="244"/>
        <v>457.47083700000002</v>
      </c>
      <c r="Y66" s="16">
        <f t="shared" si="244"/>
        <v>457.47083700000002</v>
      </c>
      <c r="Z66" s="16">
        <f t="shared" si="244"/>
        <v>457.47083700000002</v>
      </c>
      <c r="AA66" s="16">
        <f t="shared" si="244"/>
        <v>457.47083700000002</v>
      </c>
      <c r="AB66" s="16">
        <f t="shared" si="244"/>
        <v>457.47083700000002</v>
      </c>
      <c r="AC66" s="16">
        <f t="shared" ref="AC66:AN66" si="245">IF(AC48&lt;1.5%,(AC47-AC44)*-$B$17,0)</f>
        <v>457.47083700000002</v>
      </c>
      <c r="AD66" s="16">
        <f t="shared" si="245"/>
        <v>457.47083700000002</v>
      </c>
      <c r="AE66" s="16">
        <f t="shared" si="245"/>
        <v>457.47083700000002</v>
      </c>
      <c r="AF66" s="16">
        <f t="shared" si="245"/>
        <v>457.47083700000002</v>
      </c>
      <c r="AG66" s="16">
        <f t="shared" si="245"/>
        <v>457.47083700000002</v>
      </c>
      <c r="AH66" s="16">
        <f t="shared" si="245"/>
        <v>457.47083700000002</v>
      </c>
      <c r="AI66" s="16">
        <f t="shared" si="245"/>
        <v>457.47083700000002</v>
      </c>
      <c r="AJ66" s="16">
        <f t="shared" si="245"/>
        <v>457.47083700000002</v>
      </c>
      <c r="AK66" s="16">
        <f t="shared" si="245"/>
        <v>457.47083700000002</v>
      </c>
      <c r="AL66" s="16">
        <f t="shared" si="245"/>
        <v>457.47083700000002</v>
      </c>
      <c r="AM66" s="16">
        <f t="shared" si="245"/>
        <v>457.47083700000002</v>
      </c>
      <c r="AN66" s="16">
        <f t="shared" si="245"/>
        <v>457.47083700000002</v>
      </c>
    </row>
    <row r="69" spans="3:40" x14ac:dyDescent="0.3">
      <c r="C69" s="148" t="s">
        <v>42</v>
      </c>
      <c r="D69" s="148"/>
      <c r="E69" s="24">
        <f>IF(E72=0,0,E72/$D$72)</f>
        <v>0</v>
      </c>
      <c r="F69" s="24">
        <f t="shared" ref="F69:AN69" si="246">IF(F72=0,0,F72/$D$72)</f>
        <v>0</v>
      </c>
      <c r="G69" s="24">
        <f t="shared" si="246"/>
        <v>0</v>
      </c>
      <c r="H69" s="24">
        <f t="shared" si="246"/>
        <v>0</v>
      </c>
      <c r="I69" s="24">
        <f t="shared" si="246"/>
        <v>0</v>
      </c>
      <c r="J69" s="24">
        <f t="shared" si="246"/>
        <v>0</v>
      </c>
      <c r="K69" s="24">
        <f t="shared" si="246"/>
        <v>0</v>
      </c>
      <c r="L69" s="24">
        <f t="shared" si="246"/>
        <v>0</v>
      </c>
      <c r="M69" s="24">
        <f t="shared" si="246"/>
        <v>0</v>
      </c>
      <c r="N69" s="24">
        <f t="shared" si="246"/>
        <v>0</v>
      </c>
      <c r="O69" s="24">
        <f t="shared" si="246"/>
        <v>0</v>
      </c>
      <c r="P69" s="24">
        <f t="shared" si="246"/>
        <v>0</v>
      </c>
      <c r="Q69" s="24">
        <f t="shared" si="246"/>
        <v>0</v>
      </c>
      <c r="R69" s="24">
        <f t="shared" si="246"/>
        <v>0</v>
      </c>
      <c r="S69" s="24">
        <f t="shared" si="246"/>
        <v>0</v>
      </c>
      <c r="T69" s="24">
        <f t="shared" si="246"/>
        <v>0</v>
      </c>
      <c r="U69" s="24">
        <f t="shared" si="246"/>
        <v>0</v>
      </c>
      <c r="V69" s="24">
        <f t="shared" si="246"/>
        <v>0</v>
      </c>
      <c r="W69" s="24">
        <f t="shared" si="246"/>
        <v>0</v>
      </c>
      <c r="X69" s="24">
        <f t="shared" si="246"/>
        <v>0</v>
      </c>
      <c r="Y69" s="24">
        <f t="shared" si="246"/>
        <v>0</v>
      </c>
      <c r="Z69" s="24">
        <f t="shared" si="246"/>
        <v>0</v>
      </c>
      <c r="AA69" s="24">
        <f t="shared" si="246"/>
        <v>0</v>
      </c>
      <c r="AB69" s="24">
        <f t="shared" si="246"/>
        <v>0</v>
      </c>
      <c r="AC69" s="24">
        <f t="shared" si="246"/>
        <v>0</v>
      </c>
      <c r="AD69" s="24">
        <f t="shared" si="246"/>
        <v>0</v>
      </c>
      <c r="AE69" s="24">
        <f t="shared" si="246"/>
        <v>0</v>
      </c>
      <c r="AF69" s="24">
        <f t="shared" si="246"/>
        <v>0</v>
      </c>
      <c r="AG69" s="24">
        <f t="shared" si="246"/>
        <v>0</v>
      </c>
      <c r="AH69" s="24">
        <f t="shared" si="246"/>
        <v>0</v>
      </c>
      <c r="AI69" s="24">
        <f t="shared" si="246"/>
        <v>0</v>
      </c>
      <c r="AJ69" s="24">
        <f t="shared" si="246"/>
        <v>0</v>
      </c>
      <c r="AK69" s="24">
        <f t="shared" si="246"/>
        <v>0</v>
      </c>
      <c r="AL69" s="24">
        <f t="shared" si="246"/>
        <v>0</v>
      </c>
      <c r="AM69" s="24">
        <f t="shared" si="246"/>
        <v>0</v>
      </c>
      <c r="AN69" s="24">
        <f t="shared" si="246"/>
        <v>0</v>
      </c>
    </row>
    <row r="70" spans="3:40" x14ac:dyDescent="0.3">
      <c r="C70" s="70" t="s">
        <v>47</v>
      </c>
      <c r="D70" s="149" t="s">
        <v>17</v>
      </c>
      <c r="E70" s="7">
        <v>44013</v>
      </c>
      <c r="F70" s="7">
        <f>E70+31</f>
        <v>44044</v>
      </c>
      <c r="G70" s="7">
        <f t="shared" ref="G70" si="247">F70+31</f>
        <v>44075</v>
      </c>
      <c r="H70" s="7">
        <f t="shared" ref="H70" si="248">G70+31</f>
        <v>44106</v>
      </c>
      <c r="I70" s="7">
        <f t="shared" ref="I70" si="249">H70+31</f>
        <v>44137</v>
      </c>
      <c r="J70" s="7">
        <f t="shared" ref="J70" si="250">I70+31</f>
        <v>44168</v>
      </c>
      <c r="K70" s="7">
        <f t="shared" ref="K70" si="251">J70+31</f>
        <v>44199</v>
      </c>
      <c r="L70" s="7">
        <f t="shared" ref="L70" si="252">K70+31</f>
        <v>44230</v>
      </c>
      <c r="M70" s="7">
        <f t="shared" ref="M70" si="253">L70+31</f>
        <v>44261</v>
      </c>
      <c r="N70" s="7">
        <f t="shared" ref="N70" si="254">M70+31</f>
        <v>44292</v>
      </c>
      <c r="O70" s="7">
        <f t="shared" ref="O70" si="255">N70+31</f>
        <v>44323</v>
      </c>
      <c r="P70" s="7">
        <f t="shared" ref="P70" si="256">O70+31</f>
        <v>44354</v>
      </c>
      <c r="Q70" s="7">
        <f t="shared" ref="Q70" si="257">P70+31</f>
        <v>44385</v>
      </c>
      <c r="R70" s="7">
        <f t="shared" ref="R70" si="258">Q70+31</f>
        <v>44416</v>
      </c>
      <c r="S70" s="7">
        <f t="shared" ref="S70" si="259">R70+31</f>
        <v>44447</v>
      </c>
      <c r="T70" s="7">
        <f t="shared" ref="T70" si="260">S70+31</f>
        <v>44478</v>
      </c>
      <c r="U70" s="7">
        <f t="shared" ref="U70" si="261">T70+31</f>
        <v>44509</v>
      </c>
      <c r="V70" s="7">
        <f t="shared" ref="V70" si="262">U70+31</f>
        <v>44540</v>
      </c>
      <c r="W70" s="7">
        <f t="shared" ref="W70" si="263">V70+31</f>
        <v>44571</v>
      </c>
      <c r="X70" s="7">
        <f t="shared" ref="X70" si="264">W70+31</f>
        <v>44602</v>
      </c>
      <c r="Y70" s="7">
        <f t="shared" ref="Y70" si="265">X70+31</f>
        <v>44633</v>
      </c>
      <c r="Z70" s="7">
        <f t="shared" ref="Z70" si="266">Y70+31</f>
        <v>44664</v>
      </c>
      <c r="AA70" s="7">
        <f t="shared" ref="AA70" si="267">Z70+31</f>
        <v>44695</v>
      </c>
      <c r="AB70" s="7">
        <f t="shared" ref="AB70" si="268">AA70+31</f>
        <v>44726</v>
      </c>
      <c r="AC70" s="7">
        <f t="shared" ref="AC70" si="269">AB70+31</f>
        <v>44757</v>
      </c>
      <c r="AD70" s="7">
        <f t="shared" ref="AD70" si="270">AC70+31</f>
        <v>44788</v>
      </c>
      <c r="AE70" s="7">
        <f t="shared" ref="AE70" si="271">AD70+31</f>
        <v>44819</v>
      </c>
      <c r="AF70" s="7">
        <f t="shared" ref="AF70" si="272">AE70+31</f>
        <v>44850</v>
      </c>
      <c r="AG70" s="7">
        <f t="shared" ref="AG70" si="273">AF70+31</f>
        <v>44881</v>
      </c>
      <c r="AH70" s="7">
        <f t="shared" ref="AH70" si="274">AG70+31</f>
        <v>44912</v>
      </c>
      <c r="AI70" s="7">
        <f t="shared" ref="AI70" si="275">AH70+31</f>
        <v>44943</v>
      </c>
      <c r="AJ70" s="7">
        <f t="shared" ref="AJ70" si="276">AI70+31</f>
        <v>44974</v>
      </c>
      <c r="AK70" s="7">
        <f t="shared" ref="AK70" si="277">AJ70+31</f>
        <v>45005</v>
      </c>
      <c r="AL70" s="7">
        <f t="shared" ref="AL70" si="278">AK70+31</f>
        <v>45036</v>
      </c>
      <c r="AM70" s="7">
        <f t="shared" ref="AM70" si="279">AL70+31</f>
        <v>45067</v>
      </c>
      <c r="AN70" s="7">
        <f t="shared" ref="AN70" si="280">AM70+31</f>
        <v>45098</v>
      </c>
    </row>
    <row r="71" spans="3:40" x14ac:dyDescent="0.3">
      <c r="C71" s="71" t="s">
        <v>46</v>
      </c>
      <c r="D71" s="149"/>
      <c r="E71" s="25">
        <f>SUM(E72)</f>
        <v>0</v>
      </c>
      <c r="F71" s="25">
        <f t="shared" ref="F71:AN71" si="281">SUM(F72)</f>
        <v>0</v>
      </c>
      <c r="G71" s="25">
        <f t="shared" si="281"/>
        <v>0</v>
      </c>
      <c r="H71" s="25">
        <f t="shared" si="281"/>
        <v>0</v>
      </c>
      <c r="I71" s="25">
        <f t="shared" si="281"/>
        <v>0</v>
      </c>
      <c r="J71" s="25">
        <f t="shared" si="281"/>
        <v>0</v>
      </c>
      <c r="K71" s="25">
        <f t="shared" si="281"/>
        <v>0</v>
      </c>
      <c r="L71" s="25">
        <f t="shared" si="281"/>
        <v>0</v>
      </c>
      <c r="M71" s="25">
        <f t="shared" si="281"/>
        <v>0</v>
      </c>
      <c r="N71" s="25">
        <f t="shared" si="281"/>
        <v>0</v>
      </c>
      <c r="O71" s="25">
        <f t="shared" si="281"/>
        <v>0</v>
      </c>
      <c r="P71" s="25">
        <f t="shared" si="281"/>
        <v>0</v>
      </c>
      <c r="Q71" s="25">
        <f t="shared" si="281"/>
        <v>0</v>
      </c>
      <c r="R71" s="25">
        <f t="shared" si="281"/>
        <v>0</v>
      </c>
      <c r="S71" s="25">
        <f t="shared" si="281"/>
        <v>0</v>
      </c>
      <c r="T71" s="25">
        <f t="shared" si="281"/>
        <v>0</v>
      </c>
      <c r="U71" s="25">
        <f t="shared" si="281"/>
        <v>0</v>
      </c>
      <c r="V71" s="25">
        <f t="shared" si="281"/>
        <v>0</v>
      </c>
      <c r="W71" s="25">
        <f t="shared" si="281"/>
        <v>0</v>
      </c>
      <c r="X71" s="25">
        <f t="shared" si="281"/>
        <v>0</v>
      </c>
      <c r="Y71" s="25">
        <f t="shared" si="281"/>
        <v>0</v>
      </c>
      <c r="Z71" s="25">
        <f t="shared" si="281"/>
        <v>0</v>
      </c>
      <c r="AA71" s="25">
        <f t="shared" si="281"/>
        <v>0</v>
      </c>
      <c r="AB71" s="25">
        <f t="shared" si="281"/>
        <v>0</v>
      </c>
      <c r="AC71" s="25">
        <f t="shared" si="281"/>
        <v>0</v>
      </c>
      <c r="AD71" s="25">
        <f t="shared" si="281"/>
        <v>0</v>
      </c>
      <c r="AE71" s="25">
        <f t="shared" si="281"/>
        <v>0</v>
      </c>
      <c r="AF71" s="25">
        <f t="shared" si="281"/>
        <v>0</v>
      </c>
      <c r="AG71" s="25">
        <f t="shared" si="281"/>
        <v>0</v>
      </c>
      <c r="AH71" s="25">
        <f t="shared" si="281"/>
        <v>0</v>
      </c>
      <c r="AI71" s="25">
        <f t="shared" si="281"/>
        <v>0</v>
      </c>
      <c r="AJ71" s="25">
        <f t="shared" si="281"/>
        <v>0</v>
      </c>
      <c r="AK71" s="25">
        <f t="shared" si="281"/>
        <v>0</v>
      </c>
      <c r="AL71" s="25">
        <f t="shared" si="281"/>
        <v>0</v>
      </c>
      <c r="AM71" s="25">
        <f t="shared" si="281"/>
        <v>0</v>
      </c>
      <c r="AN71" s="25">
        <f t="shared" si="281"/>
        <v>0</v>
      </c>
    </row>
    <row r="72" spans="3:40" outlineLevel="1" x14ac:dyDescent="0.3">
      <c r="C72" s="72" t="s">
        <v>50</v>
      </c>
      <c r="D72" s="14">
        <f>$D$18</f>
        <v>0.14679</v>
      </c>
      <c r="E72" s="16">
        <f>IF(E48&lt;1.5%,(E47-E44)*-$B$18,0)</f>
        <v>0</v>
      </c>
      <c r="F72" s="16">
        <f t="shared" ref="F72:AB72" si="282">IF(F48&lt;1.5%,(F47-F44)*-$B$18,0)</f>
        <v>0</v>
      </c>
      <c r="G72" s="16">
        <f t="shared" si="282"/>
        <v>0</v>
      </c>
      <c r="H72" s="16">
        <f t="shared" si="282"/>
        <v>0</v>
      </c>
      <c r="I72" s="16">
        <f t="shared" si="282"/>
        <v>0</v>
      </c>
      <c r="J72" s="16">
        <f t="shared" si="282"/>
        <v>0</v>
      </c>
      <c r="K72" s="16">
        <f t="shared" si="282"/>
        <v>0</v>
      </c>
      <c r="L72" s="16">
        <f t="shared" si="282"/>
        <v>0</v>
      </c>
      <c r="M72" s="16">
        <f t="shared" si="282"/>
        <v>0</v>
      </c>
      <c r="N72" s="16">
        <f t="shared" si="282"/>
        <v>0</v>
      </c>
      <c r="O72" s="16">
        <f t="shared" si="282"/>
        <v>0</v>
      </c>
      <c r="P72" s="16">
        <f t="shared" si="282"/>
        <v>0</v>
      </c>
      <c r="Q72" s="16">
        <f t="shared" si="282"/>
        <v>0</v>
      </c>
      <c r="R72" s="16">
        <f t="shared" si="282"/>
        <v>0</v>
      </c>
      <c r="S72" s="16">
        <f t="shared" si="282"/>
        <v>0</v>
      </c>
      <c r="T72" s="16">
        <f t="shared" si="282"/>
        <v>0</v>
      </c>
      <c r="U72" s="16">
        <f t="shared" si="282"/>
        <v>0</v>
      </c>
      <c r="V72" s="16">
        <f t="shared" si="282"/>
        <v>0</v>
      </c>
      <c r="W72" s="16">
        <f t="shared" si="282"/>
        <v>0</v>
      </c>
      <c r="X72" s="16">
        <f t="shared" si="282"/>
        <v>0</v>
      </c>
      <c r="Y72" s="16">
        <f t="shared" si="282"/>
        <v>0</v>
      </c>
      <c r="Z72" s="16">
        <f t="shared" si="282"/>
        <v>0</v>
      </c>
      <c r="AA72" s="16">
        <f t="shared" si="282"/>
        <v>0</v>
      </c>
      <c r="AB72" s="16">
        <f t="shared" si="282"/>
        <v>0</v>
      </c>
      <c r="AC72" s="16">
        <f t="shared" ref="AC72:AN72" si="283">IF(AC48&lt;1.5%,(AC47-AC44)*-$B$18,0)</f>
        <v>0</v>
      </c>
      <c r="AD72" s="16">
        <f t="shared" si="283"/>
        <v>0</v>
      </c>
      <c r="AE72" s="16">
        <f t="shared" si="283"/>
        <v>0</v>
      </c>
      <c r="AF72" s="16">
        <f t="shared" si="283"/>
        <v>0</v>
      </c>
      <c r="AG72" s="16">
        <f t="shared" si="283"/>
        <v>0</v>
      </c>
      <c r="AH72" s="16">
        <f t="shared" si="283"/>
        <v>0</v>
      </c>
      <c r="AI72" s="16">
        <f t="shared" si="283"/>
        <v>0</v>
      </c>
      <c r="AJ72" s="16">
        <f t="shared" si="283"/>
        <v>0</v>
      </c>
      <c r="AK72" s="16">
        <f t="shared" si="283"/>
        <v>0</v>
      </c>
      <c r="AL72" s="16">
        <f t="shared" si="283"/>
        <v>0</v>
      </c>
      <c r="AM72" s="16">
        <f t="shared" si="283"/>
        <v>0</v>
      </c>
      <c r="AN72" s="16">
        <f t="shared" si="283"/>
        <v>0</v>
      </c>
    </row>
    <row r="75" spans="3:40" x14ac:dyDescent="0.3">
      <c r="C75" s="148" t="s">
        <v>147</v>
      </c>
      <c r="D75" s="148"/>
      <c r="E75" s="24">
        <f>IF(E78=0,0,E78/$D$78)</f>
        <v>0</v>
      </c>
      <c r="F75" s="24">
        <f t="shared" ref="F75:AN75" si="284">IF(F78=0,0,F78/$D$78)</f>
        <v>0</v>
      </c>
      <c r="G75" s="24">
        <f t="shared" si="284"/>
        <v>0</v>
      </c>
      <c r="H75" s="24">
        <f t="shared" si="284"/>
        <v>0</v>
      </c>
      <c r="I75" s="24">
        <f t="shared" si="284"/>
        <v>0</v>
      </c>
      <c r="J75" s="24">
        <f t="shared" si="284"/>
        <v>0</v>
      </c>
      <c r="K75" s="24">
        <f t="shared" si="284"/>
        <v>677.7345733333334</v>
      </c>
      <c r="L75" s="24">
        <f t="shared" si="284"/>
        <v>677.7345733333334</v>
      </c>
      <c r="M75" s="24">
        <f t="shared" si="284"/>
        <v>677.7345733333334</v>
      </c>
      <c r="N75" s="24">
        <f t="shared" si="284"/>
        <v>677.7345733333334</v>
      </c>
      <c r="O75" s="24">
        <f t="shared" si="284"/>
        <v>677.7345733333334</v>
      </c>
      <c r="P75" s="24">
        <f t="shared" si="284"/>
        <v>677.7345733333334</v>
      </c>
      <c r="Q75" s="24">
        <f t="shared" si="284"/>
        <v>677.7345733333334</v>
      </c>
      <c r="R75" s="24">
        <f t="shared" si="284"/>
        <v>677.7345733333334</v>
      </c>
      <c r="S75" s="24">
        <f t="shared" si="284"/>
        <v>677.7345733333334</v>
      </c>
      <c r="T75" s="24">
        <f t="shared" si="284"/>
        <v>677.7345733333334</v>
      </c>
      <c r="U75" s="24">
        <f t="shared" si="284"/>
        <v>677.7345733333334</v>
      </c>
      <c r="V75" s="24">
        <f t="shared" si="284"/>
        <v>677.7345733333334</v>
      </c>
      <c r="W75" s="24">
        <f t="shared" si="284"/>
        <v>677.7345733333334</v>
      </c>
      <c r="X75" s="24">
        <f t="shared" si="284"/>
        <v>677.7345733333334</v>
      </c>
      <c r="Y75" s="24">
        <f t="shared" si="284"/>
        <v>677.7345733333334</v>
      </c>
      <c r="Z75" s="24">
        <f t="shared" si="284"/>
        <v>677.7345733333334</v>
      </c>
      <c r="AA75" s="24">
        <f t="shared" si="284"/>
        <v>677.7345733333334</v>
      </c>
      <c r="AB75" s="24">
        <f t="shared" si="284"/>
        <v>677.7345733333334</v>
      </c>
      <c r="AC75" s="24">
        <f t="shared" si="284"/>
        <v>677.7345733333334</v>
      </c>
      <c r="AD75" s="24">
        <f t="shared" si="284"/>
        <v>677.7345733333334</v>
      </c>
      <c r="AE75" s="24">
        <f t="shared" si="284"/>
        <v>677.7345733333334</v>
      </c>
      <c r="AF75" s="24">
        <f t="shared" si="284"/>
        <v>677.7345733333334</v>
      </c>
      <c r="AG75" s="24">
        <f t="shared" si="284"/>
        <v>677.7345733333334</v>
      </c>
      <c r="AH75" s="24">
        <f t="shared" si="284"/>
        <v>677.7345733333334</v>
      </c>
      <c r="AI75" s="24">
        <f t="shared" si="284"/>
        <v>677.7345733333334</v>
      </c>
      <c r="AJ75" s="24">
        <f t="shared" si="284"/>
        <v>677.7345733333334</v>
      </c>
      <c r="AK75" s="24">
        <f t="shared" si="284"/>
        <v>677.7345733333334</v>
      </c>
      <c r="AL75" s="24">
        <f t="shared" si="284"/>
        <v>677.7345733333334</v>
      </c>
      <c r="AM75" s="24">
        <f t="shared" si="284"/>
        <v>677.7345733333334</v>
      </c>
      <c r="AN75" s="24">
        <f t="shared" si="284"/>
        <v>677.7345733333334</v>
      </c>
    </row>
    <row r="76" spans="3:40" x14ac:dyDescent="0.3">
      <c r="C76" s="70" t="s">
        <v>48</v>
      </c>
      <c r="D76" s="149" t="s">
        <v>17</v>
      </c>
      <c r="E76" s="7">
        <v>44013</v>
      </c>
      <c r="F76" s="7">
        <f>E76+31</f>
        <v>44044</v>
      </c>
      <c r="G76" s="7">
        <f t="shared" ref="G76" si="285">F76+31</f>
        <v>44075</v>
      </c>
      <c r="H76" s="7">
        <f t="shared" ref="H76" si="286">G76+31</f>
        <v>44106</v>
      </c>
      <c r="I76" s="7">
        <f t="shared" ref="I76" si="287">H76+31</f>
        <v>44137</v>
      </c>
      <c r="J76" s="7">
        <f t="shared" ref="J76" si="288">I76+31</f>
        <v>44168</v>
      </c>
      <c r="K76" s="7">
        <f t="shared" ref="K76" si="289">J76+31</f>
        <v>44199</v>
      </c>
      <c r="L76" s="7">
        <f t="shared" ref="L76" si="290">K76+31</f>
        <v>44230</v>
      </c>
      <c r="M76" s="7">
        <f t="shared" ref="M76" si="291">L76+31</f>
        <v>44261</v>
      </c>
      <c r="N76" s="7">
        <f t="shared" ref="N76" si="292">M76+31</f>
        <v>44292</v>
      </c>
      <c r="O76" s="7">
        <f t="shared" ref="O76" si="293">N76+31</f>
        <v>44323</v>
      </c>
      <c r="P76" s="7">
        <f t="shared" ref="P76" si="294">O76+31</f>
        <v>44354</v>
      </c>
      <c r="Q76" s="7">
        <f t="shared" ref="Q76" si="295">P76+31</f>
        <v>44385</v>
      </c>
      <c r="R76" s="7">
        <f t="shared" ref="R76" si="296">Q76+31</f>
        <v>44416</v>
      </c>
      <c r="S76" s="7">
        <f t="shared" ref="S76" si="297">R76+31</f>
        <v>44447</v>
      </c>
      <c r="T76" s="7">
        <f t="shared" ref="T76" si="298">S76+31</f>
        <v>44478</v>
      </c>
      <c r="U76" s="7">
        <f t="shared" ref="U76" si="299">T76+31</f>
        <v>44509</v>
      </c>
      <c r="V76" s="7">
        <f t="shared" ref="V76" si="300">U76+31</f>
        <v>44540</v>
      </c>
      <c r="W76" s="7">
        <f t="shared" ref="W76" si="301">V76+31</f>
        <v>44571</v>
      </c>
      <c r="X76" s="7">
        <f t="shared" ref="X76" si="302">W76+31</f>
        <v>44602</v>
      </c>
      <c r="Y76" s="7">
        <f t="shared" ref="Y76" si="303">X76+31</f>
        <v>44633</v>
      </c>
      <c r="Z76" s="7">
        <f t="shared" ref="Z76" si="304">Y76+31</f>
        <v>44664</v>
      </c>
      <c r="AA76" s="7">
        <f t="shared" ref="AA76" si="305">Z76+31</f>
        <v>44695</v>
      </c>
      <c r="AB76" s="7">
        <f t="shared" ref="AB76" si="306">AA76+31</f>
        <v>44726</v>
      </c>
      <c r="AC76" s="7">
        <f t="shared" ref="AC76" si="307">AB76+31</f>
        <v>44757</v>
      </c>
      <c r="AD76" s="7">
        <f t="shared" ref="AD76" si="308">AC76+31</f>
        <v>44788</v>
      </c>
      <c r="AE76" s="7">
        <f t="shared" ref="AE76" si="309">AD76+31</f>
        <v>44819</v>
      </c>
      <c r="AF76" s="7">
        <f t="shared" ref="AF76" si="310">AE76+31</f>
        <v>44850</v>
      </c>
      <c r="AG76" s="7">
        <f t="shared" ref="AG76" si="311">AF76+31</f>
        <v>44881</v>
      </c>
      <c r="AH76" s="7">
        <f t="shared" ref="AH76" si="312">AG76+31</f>
        <v>44912</v>
      </c>
      <c r="AI76" s="7">
        <f t="shared" ref="AI76" si="313">AH76+31</f>
        <v>44943</v>
      </c>
      <c r="AJ76" s="7">
        <f t="shared" ref="AJ76" si="314">AI76+31</f>
        <v>44974</v>
      </c>
      <c r="AK76" s="7">
        <f t="shared" ref="AK76" si="315">AJ76+31</f>
        <v>45005</v>
      </c>
      <c r="AL76" s="7">
        <f t="shared" ref="AL76" si="316">AK76+31</f>
        <v>45036</v>
      </c>
      <c r="AM76" s="7">
        <f t="shared" ref="AM76" si="317">AL76+31</f>
        <v>45067</v>
      </c>
      <c r="AN76" s="7">
        <f t="shared" ref="AN76" si="318">AM76+31</f>
        <v>45098</v>
      </c>
    </row>
    <row r="77" spans="3:40" x14ac:dyDescent="0.3">
      <c r="C77" s="71" t="s">
        <v>49</v>
      </c>
      <c r="D77" s="149"/>
      <c r="E77" s="25">
        <f>SUM(E78)</f>
        <v>0</v>
      </c>
      <c r="F77" s="25">
        <f t="shared" ref="F77:AN77" si="319">SUM(F78)</f>
        <v>0</v>
      </c>
      <c r="G77" s="25">
        <f t="shared" si="319"/>
        <v>0</v>
      </c>
      <c r="H77" s="25">
        <f t="shared" si="319"/>
        <v>0</v>
      </c>
      <c r="I77" s="25">
        <f t="shared" si="319"/>
        <v>0</v>
      </c>
      <c r="J77" s="25">
        <f t="shared" si="319"/>
        <v>0</v>
      </c>
      <c r="K77" s="25">
        <f t="shared" si="319"/>
        <v>406.64074400000004</v>
      </c>
      <c r="L77" s="25">
        <f t="shared" si="319"/>
        <v>406.64074400000004</v>
      </c>
      <c r="M77" s="25">
        <f t="shared" si="319"/>
        <v>406.64074400000004</v>
      </c>
      <c r="N77" s="25">
        <f t="shared" si="319"/>
        <v>406.64074400000004</v>
      </c>
      <c r="O77" s="25">
        <f t="shared" si="319"/>
        <v>406.64074400000004</v>
      </c>
      <c r="P77" s="25">
        <f t="shared" si="319"/>
        <v>406.64074400000004</v>
      </c>
      <c r="Q77" s="25">
        <f t="shared" si="319"/>
        <v>406.64074400000004</v>
      </c>
      <c r="R77" s="25">
        <f t="shared" si="319"/>
        <v>406.64074400000004</v>
      </c>
      <c r="S77" s="25">
        <f t="shared" si="319"/>
        <v>406.64074400000004</v>
      </c>
      <c r="T77" s="25">
        <f t="shared" si="319"/>
        <v>406.64074400000004</v>
      </c>
      <c r="U77" s="25">
        <f t="shared" si="319"/>
        <v>406.64074400000004</v>
      </c>
      <c r="V77" s="25">
        <f t="shared" si="319"/>
        <v>406.64074400000004</v>
      </c>
      <c r="W77" s="25">
        <f t="shared" si="319"/>
        <v>406.64074400000004</v>
      </c>
      <c r="X77" s="25">
        <f t="shared" si="319"/>
        <v>406.64074400000004</v>
      </c>
      <c r="Y77" s="25">
        <f t="shared" si="319"/>
        <v>406.64074400000004</v>
      </c>
      <c r="Z77" s="25">
        <f t="shared" si="319"/>
        <v>406.64074400000004</v>
      </c>
      <c r="AA77" s="25">
        <f t="shared" si="319"/>
        <v>406.64074400000004</v>
      </c>
      <c r="AB77" s="25">
        <f t="shared" si="319"/>
        <v>406.64074400000004</v>
      </c>
      <c r="AC77" s="25">
        <f t="shared" si="319"/>
        <v>406.64074400000004</v>
      </c>
      <c r="AD77" s="25">
        <f t="shared" si="319"/>
        <v>406.64074400000004</v>
      </c>
      <c r="AE77" s="25">
        <f t="shared" si="319"/>
        <v>406.64074400000004</v>
      </c>
      <c r="AF77" s="25">
        <f t="shared" si="319"/>
        <v>406.64074400000004</v>
      </c>
      <c r="AG77" s="25">
        <f t="shared" si="319"/>
        <v>406.64074400000004</v>
      </c>
      <c r="AH77" s="25">
        <f t="shared" si="319"/>
        <v>406.64074400000004</v>
      </c>
      <c r="AI77" s="25">
        <f t="shared" si="319"/>
        <v>406.64074400000004</v>
      </c>
      <c r="AJ77" s="25">
        <f t="shared" si="319"/>
        <v>406.64074400000004</v>
      </c>
      <c r="AK77" s="25">
        <f t="shared" si="319"/>
        <v>406.64074400000004</v>
      </c>
      <c r="AL77" s="25">
        <f t="shared" si="319"/>
        <v>406.64074400000004</v>
      </c>
      <c r="AM77" s="25">
        <f t="shared" si="319"/>
        <v>406.64074400000004</v>
      </c>
      <c r="AN77" s="25">
        <f t="shared" si="319"/>
        <v>406.64074400000004</v>
      </c>
    </row>
    <row r="78" spans="3:40" outlineLevel="1" x14ac:dyDescent="0.3">
      <c r="C78" s="72" t="s">
        <v>92</v>
      </c>
      <c r="D78" s="14">
        <f>$D$20</f>
        <v>0.6</v>
      </c>
      <c r="E78" s="16">
        <f>IF(E48&lt;1.5%,(E47-E44)*-$B$20,0)</f>
        <v>0</v>
      </c>
      <c r="F78" s="16">
        <f t="shared" ref="F78:AB78" si="320">IF(F48&lt;1.5%,(F47-F44)*-$B$20,0)</f>
        <v>0</v>
      </c>
      <c r="G78" s="16">
        <f t="shared" si="320"/>
        <v>0</v>
      </c>
      <c r="H78" s="16">
        <f t="shared" si="320"/>
        <v>0</v>
      </c>
      <c r="I78" s="16">
        <f t="shared" si="320"/>
        <v>0</v>
      </c>
      <c r="J78" s="16">
        <f t="shared" si="320"/>
        <v>0</v>
      </c>
      <c r="K78" s="16">
        <f t="shared" si="320"/>
        <v>406.64074400000004</v>
      </c>
      <c r="L78" s="16">
        <f t="shared" si="320"/>
        <v>406.64074400000004</v>
      </c>
      <c r="M78" s="16">
        <f t="shared" si="320"/>
        <v>406.64074400000004</v>
      </c>
      <c r="N78" s="16">
        <f t="shared" si="320"/>
        <v>406.64074400000004</v>
      </c>
      <c r="O78" s="16">
        <f t="shared" si="320"/>
        <v>406.64074400000004</v>
      </c>
      <c r="P78" s="16">
        <f t="shared" si="320"/>
        <v>406.64074400000004</v>
      </c>
      <c r="Q78" s="16">
        <f t="shared" si="320"/>
        <v>406.64074400000004</v>
      </c>
      <c r="R78" s="16">
        <f t="shared" si="320"/>
        <v>406.64074400000004</v>
      </c>
      <c r="S78" s="16">
        <f t="shared" si="320"/>
        <v>406.64074400000004</v>
      </c>
      <c r="T78" s="16">
        <f t="shared" si="320"/>
        <v>406.64074400000004</v>
      </c>
      <c r="U78" s="16">
        <f t="shared" si="320"/>
        <v>406.64074400000004</v>
      </c>
      <c r="V78" s="16">
        <f t="shared" si="320"/>
        <v>406.64074400000004</v>
      </c>
      <c r="W78" s="16">
        <f t="shared" si="320"/>
        <v>406.64074400000004</v>
      </c>
      <c r="X78" s="16">
        <f t="shared" si="320"/>
        <v>406.64074400000004</v>
      </c>
      <c r="Y78" s="16">
        <f t="shared" si="320"/>
        <v>406.64074400000004</v>
      </c>
      <c r="Z78" s="16">
        <f t="shared" si="320"/>
        <v>406.64074400000004</v>
      </c>
      <c r="AA78" s="16">
        <f t="shared" si="320"/>
        <v>406.64074400000004</v>
      </c>
      <c r="AB78" s="16">
        <f t="shared" si="320"/>
        <v>406.64074400000004</v>
      </c>
      <c r="AC78" s="16">
        <f t="shared" ref="AC78:AN78" si="321">IF(AC48&lt;1.5%,(AC47-AC44)*-$B$20,0)</f>
        <v>406.64074400000004</v>
      </c>
      <c r="AD78" s="16">
        <f t="shared" si="321"/>
        <v>406.64074400000004</v>
      </c>
      <c r="AE78" s="16">
        <f t="shared" si="321"/>
        <v>406.64074400000004</v>
      </c>
      <c r="AF78" s="16">
        <f t="shared" si="321"/>
        <v>406.64074400000004</v>
      </c>
      <c r="AG78" s="16">
        <f t="shared" si="321"/>
        <v>406.64074400000004</v>
      </c>
      <c r="AH78" s="16">
        <f t="shared" si="321"/>
        <v>406.64074400000004</v>
      </c>
      <c r="AI78" s="16">
        <f t="shared" si="321"/>
        <v>406.64074400000004</v>
      </c>
      <c r="AJ78" s="16">
        <f t="shared" si="321"/>
        <v>406.64074400000004</v>
      </c>
      <c r="AK78" s="16">
        <f t="shared" si="321"/>
        <v>406.64074400000004</v>
      </c>
      <c r="AL78" s="16">
        <f t="shared" si="321"/>
        <v>406.64074400000004</v>
      </c>
      <c r="AM78" s="16">
        <f t="shared" si="321"/>
        <v>406.64074400000004</v>
      </c>
      <c r="AN78" s="16">
        <f t="shared" si="321"/>
        <v>406.64074400000004</v>
      </c>
    </row>
    <row r="79" spans="3:40" x14ac:dyDescent="0.3">
      <c r="C79" s="76"/>
    </row>
    <row r="80" spans="3:40" x14ac:dyDescent="0.3">
      <c r="C80" s="76"/>
    </row>
    <row r="82" spans="3:40" x14ac:dyDescent="0.3">
      <c r="C82" s="150" t="s">
        <v>31</v>
      </c>
      <c r="D82" s="150"/>
      <c r="E82" s="26">
        <f>$D$7</f>
        <v>3641</v>
      </c>
      <c r="F82" s="26">
        <f>E82</f>
        <v>3641</v>
      </c>
      <c r="G82" s="26">
        <f t="shared" ref="G82" si="322">F82</f>
        <v>3641</v>
      </c>
      <c r="H82" s="26">
        <f t="shared" ref="H82" si="323">G82</f>
        <v>3641</v>
      </c>
      <c r="I82" s="26">
        <f t="shared" ref="I82" si="324">H82</f>
        <v>3641</v>
      </c>
      <c r="J82" s="26">
        <f t="shared" ref="J82" si="325">I82</f>
        <v>3641</v>
      </c>
      <c r="K82" s="26">
        <f t="shared" ref="K82" si="326">J82</f>
        <v>3641</v>
      </c>
      <c r="L82" s="26">
        <f t="shared" ref="L82" si="327">K82</f>
        <v>3641</v>
      </c>
      <c r="M82" s="26">
        <f t="shared" ref="M82" si="328">L82</f>
        <v>3641</v>
      </c>
      <c r="N82" s="26">
        <f t="shared" ref="N82" si="329">M82</f>
        <v>3641</v>
      </c>
      <c r="O82" s="26">
        <f t="shared" ref="O82" si="330">N82</f>
        <v>3641</v>
      </c>
      <c r="P82" s="26">
        <f t="shared" ref="P82" si="331">O82</f>
        <v>3641</v>
      </c>
      <c r="Q82" s="26">
        <f t="shared" ref="Q82" si="332">P82</f>
        <v>3641</v>
      </c>
      <c r="R82" s="26">
        <f t="shared" ref="R82" si="333">Q82</f>
        <v>3641</v>
      </c>
      <c r="S82" s="26">
        <f t="shared" ref="S82" si="334">R82</f>
        <v>3641</v>
      </c>
      <c r="T82" s="26">
        <f t="shared" ref="T82" si="335">S82</f>
        <v>3641</v>
      </c>
      <c r="U82" s="26">
        <f t="shared" ref="U82" si="336">T82</f>
        <v>3641</v>
      </c>
      <c r="V82" s="26">
        <f t="shared" ref="V82" si="337">U82</f>
        <v>3641</v>
      </c>
      <c r="W82" s="26">
        <f t="shared" ref="W82" si="338">V82</f>
        <v>3641</v>
      </c>
      <c r="X82" s="26">
        <f t="shared" ref="X82" si="339">W82</f>
        <v>3641</v>
      </c>
      <c r="Y82" s="26">
        <f t="shared" ref="Y82" si="340">X82</f>
        <v>3641</v>
      </c>
      <c r="Z82" s="26">
        <f t="shared" ref="Z82" si="341">Y82</f>
        <v>3641</v>
      </c>
      <c r="AA82" s="26">
        <f t="shared" ref="AA82" si="342">Z82</f>
        <v>3641</v>
      </c>
      <c r="AB82" s="26">
        <f t="shared" ref="AB82" si="343">AA82</f>
        <v>3641</v>
      </c>
      <c r="AC82" s="26">
        <f t="shared" ref="AC82" si="344">AB82</f>
        <v>3641</v>
      </c>
      <c r="AD82" s="26">
        <f t="shared" ref="AD82" si="345">AC82</f>
        <v>3641</v>
      </c>
      <c r="AE82" s="26">
        <f t="shared" ref="AE82" si="346">AD82</f>
        <v>3641</v>
      </c>
      <c r="AF82" s="26">
        <f t="shared" ref="AF82" si="347">AE82</f>
        <v>3641</v>
      </c>
      <c r="AG82" s="26">
        <f t="shared" ref="AG82" si="348">AF82</f>
        <v>3641</v>
      </c>
      <c r="AH82" s="26">
        <f t="shared" ref="AH82" si="349">AG82</f>
        <v>3641</v>
      </c>
      <c r="AI82" s="26">
        <f t="shared" ref="AI82" si="350">AH82</f>
        <v>3641</v>
      </c>
      <c r="AJ82" s="26">
        <f t="shared" ref="AJ82" si="351">AI82</f>
        <v>3641</v>
      </c>
      <c r="AK82" s="26">
        <f t="shared" ref="AK82" si="352">AJ82</f>
        <v>3641</v>
      </c>
      <c r="AL82" s="26">
        <f t="shared" ref="AL82" si="353">AK82</f>
        <v>3641</v>
      </c>
      <c r="AM82" s="26">
        <f t="shared" ref="AM82" si="354">AL82</f>
        <v>3641</v>
      </c>
      <c r="AN82" s="26">
        <f t="shared" ref="AN82" si="355">AM82</f>
        <v>3641</v>
      </c>
    </row>
    <row r="83" spans="3:40" x14ac:dyDescent="0.3">
      <c r="C83" s="70" t="s">
        <v>29</v>
      </c>
      <c r="D83" s="143" t="s">
        <v>17</v>
      </c>
      <c r="E83" s="7">
        <v>44013</v>
      </c>
      <c r="F83" s="7">
        <f>E83+31</f>
        <v>44044</v>
      </c>
      <c r="G83" s="7">
        <f t="shared" ref="G83" si="356">F83+31</f>
        <v>44075</v>
      </c>
      <c r="H83" s="7">
        <f t="shared" ref="H83" si="357">G83+31</f>
        <v>44106</v>
      </c>
      <c r="I83" s="7">
        <f t="shared" ref="I83" si="358">H83+31</f>
        <v>44137</v>
      </c>
      <c r="J83" s="7">
        <f t="shared" ref="J83" si="359">I83+31</f>
        <v>44168</v>
      </c>
      <c r="K83" s="7">
        <f t="shared" ref="K83" si="360">J83+31</f>
        <v>44199</v>
      </c>
      <c r="L83" s="7">
        <f t="shared" ref="L83" si="361">K83+31</f>
        <v>44230</v>
      </c>
      <c r="M83" s="7">
        <f t="shared" ref="M83" si="362">L83+31</f>
        <v>44261</v>
      </c>
      <c r="N83" s="7">
        <f t="shared" ref="N83" si="363">M83+31</f>
        <v>44292</v>
      </c>
      <c r="O83" s="7">
        <f t="shared" ref="O83" si="364">N83+31</f>
        <v>44323</v>
      </c>
      <c r="P83" s="7">
        <f t="shared" ref="P83" si="365">O83+31</f>
        <v>44354</v>
      </c>
      <c r="Q83" s="7">
        <f t="shared" ref="Q83" si="366">P83+31</f>
        <v>44385</v>
      </c>
      <c r="R83" s="7">
        <f t="shared" ref="R83" si="367">Q83+31</f>
        <v>44416</v>
      </c>
      <c r="S83" s="7">
        <f t="shared" ref="S83" si="368">R83+31</f>
        <v>44447</v>
      </c>
      <c r="T83" s="7">
        <f t="shared" ref="T83" si="369">S83+31</f>
        <v>44478</v>
      </c>
      <c r="U83" s="7">
        <f t="shared" ref="U83" si="370">T83+31</f>
        <v>44509</v>
      </c>
      <c r="V83" s="7">
        <f t="shared" ref="V83" si="371">U83+31</f>
        <v>44540</v>
      </c>
      <c r="W83" s="7">
        <f t="shared" ref="W83" si="372">V83+31</f>
        <v>44571</v>
      </c>
      <c r="X83" s="7">
        <f t="shared" ref="X83" si="373">W83+31</f>
        <v>44602</v>
      </c>
      <c r="Y83" s="7">
        <f t="shared" ref="Y83" si="374">X83+31</f>
        <v>44633</v>
      </c>
      <c r="Z83" s="7">
        <f t="shared" ref="Z83" si="375">Y83+31</f>
        <v>44664</v>
      </c>
      <c r="AA83" s="7">
        <f t="shared" ref="AA83" si="376">Z83+31</f>
        <v>44695</v>
      </c>
      <c r="AB83" s="7">
        <f t="shared" ref="AB83" si="377">AA83+31</f>
        <v>44726</v>
      </c>
      <c r="AC83" s="7">
        <f t="shared" ref="AC83" si="378">AB83+31</f>
        <v>44757</v>
      </c>
      <c r="AD83" s="7">
        <f t="shared" ref="AD83" si="379">AC83+31</f>
        <v>44788</v>
      </c>
      <c r="AE83" s="7">
        <f t="shared" ref="AE83" si="380">AD83+31</f>
        <v>44819</v>
      </c>
      <c r="AF83" s="7">
        <f t="shared" ref="AF83" si="381">AE83+31</f>
        <v>44850</v>
      </c>
      <c r="AG83" s="7">
        <f t="shared" ref="AG83" si="382">AF83+31</f>
        <v>44881</v>
      </c>
      <c r="AH83" s="7">
        <f t="shared" ref="AH83" si="383">AG83+31</f>
        <v>44912</v>
      </c>
      <c r="AI83" s="7">
        <f t="shared" ref="AI83" si="384">AH83+31</f>
        <v>44943</v>
      </c>
      <c r="AJ83" s="7">
        <f t="shared" ref="AJ83" si="385">AI83+31</f>
        <v>44974</v>
      </c>
      <c r="AK83" s="7">
        <f t="shared" ref="AK83" si="386">AJ83+31</f>
        <v>45005</v>
      </c>
      <c r="AL83" s="7">
        <f t="shared" ref="AL83" si="387">AK83+31</f>
        <v>45036</v>
      </c>
      <c r="AM83" s="7">
        <f t="shared" ref="AM83" si="388">AL83+31</f>
        <v>45067</v>
      </c>
      <c r="AN83" s="7">
        <f t="shared" ref="AN83" si="389">AM83+31</f>
        <v>45098</v>
      </c>
    </row>
    <row r="84" spans="3:40" x14ac:dyDescent="0.3">
      <c r="C84" s="77" t="s">
        <v>32</v>
      </c>
      <c r="D84" s="143"/>
      <c r="E84" s="27">
        <f>SUM(E85)</f>
        <v>1752.4132999999999</v>
      </c>
      <c r="F84" s="27">
        <f t="shared" ref="F84:AN84" si="390">SUM(F85)</f>
        <v>1752.4132999999999</v>
      </c>
      <c r="G84" s="27">
        <f t="shared" si="390"/>
        <v>1752.4132999999999</v>
      </c>
      <c r="H84" s="27">
        <f t="shared" si="390"/>
        <v>1752.4132999999999</v>
      </c>
      <c r="I84" s="27">
        <f t="shared" si="390"/>
        <v>1752.4132999999999</v>
      </c>
      <c r="J84" s="27">
        <f t="shared" si="390"/>
        <v>1752.4132999999999</v>
      </c>
      <c r="K84" s="27">
        <f t="shared" si="390"/>
        <v>1752.4132999999999</v>
      </c>
      <c r="L84" s="27">
        <f t="shared" si="390"/>
        <v>1752.4132999999999</v>
      </c>
      <c r="M84" s="27">
        <f t="shared" si="390"/>
        <v>1752.4132999999999</v>
      </c>
      <c r="N84" s="27">
        <f t="shared" si="390"/>
        <v>1752.4132999999999</v>
      </c>
      <c r="O84" s="27">
        <f t="shared" si="390"/>
        <v>1752.4132999999999</v>
      </c>
      <c r="P84" s="27">
        <f t="shared" si="390"/>
        <v>1752.4132999999999</v>
      </c>
      <c r="Q84" s="27">
        <f t="shared" si="390"/>
        <v>1752.4132999999999</v>
      </c>
      <c r="R84" s="27">
        <f t="shared" si="390"/>
        <v>1752.4132999999999</v>
      </c>
      <c r="S84" s="27">
        <f t="shared" si="390"/>
        <v>1752.4132999999999</v>
      </c>
      <c r="T84" s="27">
        <f t="shared" si="390"/>
        <v>1752.4132999999999</v>
      </c>
      <c r="U84" s="27">
        <f t="shared" si="390"/>
        <v>1752.4132999999999</v>
      </c>
      <c r="V84" s="27">
        <f t="shared" si="390"/>
        <v>1752.4132999999999</v>
      </c>
      <c r="W84" s="27">
        <f t="shared" si="390"/>
        <v>1752.4132999999999</v>
      </c>
      <c r="X84" s="27">
        <f t="shared" si="390"/>
        <v>1752.4132999999999</v>
      </c>
      <c r="Y84" s="27">
        <f t="shared" si="390"/>
        <v>1752.4132999999999</v>
      </c>
      <c r="Z84" s="27">
        <f t="shared" si="390"/>
        <v>1752.4132999999999</v>
      </c>
      <c r="AA84" s="27">
        <f t="shared" si="390"/>
        <v>1752.4132999999999</v>
      </c>
      <c r="AB84" s="27">
        <f t="shared" si="390"/>
        <v>1752.4132999999999</v>
      </c>
      <c r="AC84" s="27">
        <f t="shared" si="390"/>
        <v>1752.4132999999999</v>
      </c>
      <c r="AD84" s="27">
        <f t="shared" si="390"/>
        <v>1752.4132999999999</v>
      </c>
      <c r="AE84" s="27">
        <f t="shared" si="390"/>
        <v>1752.4132999999999</v>
      </c>
      <c r="AF84" s="27">
        <f t="shared" si="390"/>
        <v>1752.4132999999999</v>
      </c>
      <c r="AG84" s="27">
        <f t="shared" si="390"/>
        <v>1752.4132999999999</v>
      </c>
      <c r="AH84" s="27">
        <f t="shared" si="390"/>
        <v>1752.4132999999999</v>
      </c>
      <c r="AI84" s="27">
        <f t="shared" si="390"/>
        <v>1752.4132999999999</v>
      </c>
      <c r="AJ84" s="27">
        <f t="shared" si="390"/>
        <v>1752.4132999999999</v>
      </c>
      <c r="AK84" s="27">
        <f t="shared" si="390"/>
        <v>1752.4132999999999</v>
      </c>
      <c r="AL84" s="27">
        <f t="shared" si="390"/>
        <v>1752.4132999999999</v>
      </c>
      <c r="AM84" s="27">
        <f t="shared" si="390"/>
        <v>1752.4132999999999</v>
      </c>
      <c r="AN84" s="27">
        <f t="shared" si="390"/>
        <v>1752.4132999999999</v>
      </c>
    </row>
    <row r="85" spans="3:40" outlineLevel="1" x14ac:dyDescent="0.3">
      <c r="C85" s="72" t="s">
        <v>30</v>
      </c>
      <c r="D85" s="4">
        <f>$D$15</f>
        <v>0.48130000000000001</v>
      </c>
      <c r="E85" s="15">
        <f>$D$45*E82</f>
        <v>1752.4132999999999</v>
      </c>
      <c r="F85" s="15">
        <f t="shared" ref="F85:AB85" si="391">$D$45*F82</f>
        <v>1752.4132999999999</v>
      </c>
      <c r="G85" s="15">
        <f t="shared" si="391"/>
        <v>1752.4132999999999</v>
      </c>
      <c r="H85" s="15">
        <f t="shared" si="391"/>
        <v>1752.4132999999999</v>
      </c>
      <c r="I85" s="15">
        <f t="shared" si="391"/>
        <v>1752.4132999999999</v>
      </c>
      <c r="J85" s="15">
        <f t="shared" si="391"/>
        <v>1752.4132999999999</v>
      </c>
      <c r="K85" s="15">
        <f t="shared" si="391"/>
        <v>1752.4132999999999</v>
      </c>
      <c r="L85" s="15">
        <f t="shared" si="391"/>
        <v>1752.4132999999999</v>
      </c>
      <c r="M85" s="15">
        <f t="shared" si="391"/>
        <v>1752.4132999999999</v>
      </c>
      <c r="N85" s="15">
        <f t="shared" si="391"/>
        <v>1752.4132999999999</v>
      </c>
      <c r="O85" s="15">
        <f t="shared" si="391"/>
        <v>1752.4132999999999</v>
      </c>
      <c r="P85" s="15">
        <f t="shared" si="391"/>
        <v>1752.4132999999999</v>
      </c>
      <c r="Q85" s="15">
        <f t="shared" si="391"/>
        <v>1752.4132999999999</v>
      </c>
      <c r="R85" s="15">
        <f t="shared" si="391"/>
        <v>1752.4132999999999</v>
      </c>
      <c r="S85" s="15">
        <f t="shared" si="391"/>
        <v>1752.4132999999999</v>
      </c>
      <c r="T85" s="15">
        <f t="shared" si="391"/>
        <v>1752.4132999999999</v>
      </c>
      <c r="U85" s="15">
        <f t="shared" si="391"/>
        <v>1752.4132999999999</v>
      </c>
      <c r="V85" s="15">
        <f t="shared" si="391"/>
        <v>1752.4132999999999</v>
      </c>
      <c r="W85" s="15">
        <f t="shared" si="391"/>
        <v>1752.4132999999999</v>
      </c>
      <c r="X85" s="15">
        <f t="shared" si="391"/>
        <v>1752.4132999999999</v>
      </c>
      <c r="Y85" s="15">
        <f t="shared" si="391"/>
        <v>1752.4132999999999</v>
      </c>
      <c r="Z85" s="15">
        <f t="shared" si="391"/>
        <v>1752.4132999999999</v>
      </c>
      <c r="AA85" s="15">
        <f t="shared" si="391"/>
        <v>1752.4132999999999</v>
      </c>
      <c r="AB85" s="15">
        <f t="shared" si="391"/>
        <v>1752.4132999999999</v>
      </c>
      <c r="AC85" s="15">
        <f t="shared" ref="AC85:AN85" si="392">$D$45*AC82</f>
        <v>1752.4132999999999</v>
      </c>
      <c r="AD85" s="15">
        <f t="shared" si="392"/>
        <v>1752.4132999999999</v>
      </c>
      <c r="AE85" s="15">
        <f t="shared" si="392"/>
        <v>1752.4132999999999</v>
      </c>
      <c r="AF85" s="15">
        <f t="shared" si="392"/>
        <v>1752.4132999999999</v>
      </c>
      <c r="AG85" s="15">
        <f t="shared" si="392"/>
        <v>1752.4132999999999</v>
      </c>
      <c r="AH85" s="15">
        <f t="shared" si="392"/>
        <v>1752.4132999999999</v>
      </c>
      <c r="AI85" s="15">
        <f t="shared" si="392"/>
        <v>1752.4132999999999</v>
      </c>
      <c r="AJ85" s="15">
        <f t="shared" si="392"/>
        <v>1752.4132999999999</v>
      </c>
      <c r="AK85" s="15">
        <f t="shared" si="392"/>
        <v>1752.4132999999999</v>
      </c>
      <c r="AL85" s="15">
        <f t="shared" si="392"/>
        <v>1752.4132999999999</v>
      </c>
      <c r="AM85" s="15">
        <f t="shared" si="392"/>
        <v>1752.4132999999999</v>
      </c>
      <c r="AN85" s="15">
        <f t="shared" si="392"/>
        <v>1752.4132999999999</v>
      </c>
    </row>
    <row r="86" spans="3:40" x14ac:dyDescent="0.3">
      <c r="C86" s="144" t="s">
        <v>51</v>
      </c>
      <c r="D86" s="144"/>
      <c r="E86" s="28">
        <f t="shared" ref="E86:AN86" si="393">E34</f>
        <v>3641</v>
      </c>
      <c r="F86" s="28">
        <f t="shared" si="393"/>
        <v>3352.6666666666665</v>
      </c>
      <c r="G86" s="28">
        <f t="shared" si="393"/>
        <v>3064.3333333333335</v>
      </c>
      <c r="H86" s="28">
        <f t="shared" si="393"/>
        <v>2776</v>
      </c>
      <c r="I86" s="28">
        <f t="shared" si="393"/>
        <v>2487.666666666667</v>
      </c>
      <c r="J86" s="28">
        <f t="shared" si="393"/>
        <v>2199.3333333333335</v>
      </c>
      <c r="K86" s="28">
        <f t="shared" si="393"/>
        <v>1911</v>
      </c>
      <c r="L86" s="28">
        <f t="shared" si="393"/>
        <v>1911</v>
      </c>
      <c r="M86" s="28">
        <f t="shared" si="393"/>
        <v>1911</v>
      </c>
      <c r="N86" s="28">
        <f t="shared" si="393"/>
        <v>1911</v>
      </c>
      <c r="O86" s="28">
        <f t="shared" si="393"/>
        <v>1911</v>
      </c>
      <c r="P86" s="28">
        <f t="shared" si="393"/>
        <v>1911</v>
      </c>
      <c r="Q86" s="28">
        <f t="shared" si="393"/>
        <v>1911</v>
      </c>
      <c r="R86" s="28">
        <f t="shared" si="393"/>
        <v>1911</v>
      </c>
      <c r="S86" s="28">
        <f t="shared" si="393"/>
        <v>1911</v>
      </c>
      <c r="T86" s="28">
        <f t="shared" si="393"/>
        <v>1911</v>
      </c>
      <c r="U86" s="28">
        <f t="shared" si="393"/>
        <v>1911</v>
      </c>
      <c r="V86" s="28">
        <f t="shared" si="393"/>
        <v>1911</v>
      </c>
      <c r="W86" s="28">
        <f t="shared" si="393"/>
        <v>1911</v>
      </c>
      <c r="X86" s="28">
        <f t="shared" si="393"/>
        <v>1911</v>
      </c>
      <c r="Y86" s="28">
        <f t="shared" si="393"/>
        <v>1911</v>
      </c>
      <c r="Z86" s="28">
        <f t="shared" si="393"/>
        <v>1911</v>
      </c>
      <c r="AA86" s="28">
        <f t="shared" si="393"/>
        <v>1911</v>
      </c>
      <c r="AB86" s="28">
        <f t="shared" si="393"/>
        <v>1911</v>
      </c>
      <c r="AC86" s="28">
        <f t="shared" si="393"/>
        <v>1911</v>
      </c>
      <c r="AD86" s="28">
        <f t="shared" si="393"/>
        <v>1911</v>
      </c>
      <c r="AE86" s="28">
        <f t="shared" si="393"/>
        <v>1911</v>
      </c>
      <c r="AF86" s="28">
        <f t="shared" si="393"/>
        <v>1911</v>
      </c>
      <c r="AG86" s="28">
        <f t="shared" si="393"/>
        <v>1911</v>
      </c>
      <c r="AH86" s="28">
        <f t="shared" si="393"/>
        <v>1911</v>
      </c>
      <c r="AI86" s="28">
        <f t="shared" si="393"/>
        <v>1911</v>
      </c>
      <c r="AJ86" s="28">
        <f t="shared" si="393"/>
        <v>1911</v>
      </c>
      <c r="AK86" s="28">
        <f t="shared" si="393"/>
        <v>1911</v>
      </c>
      <c r="AL86" s="28">
        <f t="shared" si="393"/>
        <v>1911</v>
      </c>
      <c r="AM86" s="28">
        <f t="shared" si="393"/>
        <v>1911</v>
      </c>
      <c r="AN86" s="28">
        <f t="shared" si="393"/>
        <v>1911</v>
      </c>
    </row>
    <row r="87" spans="3:40" x14ac:dyDescent="0.3">
      <c r="C87" s="70" t="s">
        <v>29</v>
      </c>
      <c r="D87" s="145" t="s">
        <v>17</v>
      </c>
      <c r="E87" s="7">
        <v>44013</v>
      </c>
      <c r="F87" s="7">
        <f>E87+31</f>
        <v>44044</v>
      </c>
      <c r="G87" s="7">
        <f t="shared" ref="G87" si="394">F87+31</f>
        <v>44075</v>
      </c>
      <c r="H87" s="7">
        <f t="shared" ref="H87" si="395">G87+31</f>
        <v>44106</v>
      </c>
      <c r="I87" s="7">
        <f t="shared" ref="I87" si="396">H87+31</f>
        <v>44137</v>
      </c>
      <c r="J87" s="7">
        <f t="shared" ref="J87" si="397">I87+31</f>
        <v>44168</v>
      </c>
      <c r="K87" s="7">
        <f t="shared" ref="K87" si="398">J87+31</f>
        <v>44199</v>
      </c>
      <c r="L87" s="7">
        <f t="shared" ref="L87" si="399">K87+31</f>
        <v>44230</v>
      </c>
      <c r="M87" s="7">
        <f t="shared" ref="M87" si="400">L87+31</f>
        <v>44261</v>
      </c>
      <c r="N87" s="7">
        <f t="shared" ref="N87" si="401">M87+31</f>
        <v>44292</v>
      </c>
      <c r="O87" s="7">
        <f t="shared" ref="O87" si="402">N87+31</f>
        <v>44323</v>
      </c>
      <c r="P87" s="7">
        <f t="shared" ref="P87" si="403">O87+31</f>
        <v>44354</v>
      </c>
      <c r="Q87" s="7">
        <f t="shared" ref="Q87" si="404">P87+31</f>
        <v>44385</v>
      </c>
      <c r="R87" s="7">
        <f t="shared" ref="R87" si="405">Q87+31</f>
        <v>44416</v>
      </c>
      <c r="S87" s="7">
        <f t="shared" ref="S87" si="406">R87+31</f>
        <v>44447</v>
      </c>
      <c r="T87" s="7">
        <f t="shared" ref="T87" si="407">S87+31</f>
        <v>44478</v>
      </c>
      <c r="U87" s="7">
        <f t="shared" ref="U87" si="408">T87+31</f>
        <v>44509</v>
      </c>
      <c r="V87" s="7">
        <f t="shared" ref="V87" si="409">U87+31</f>
        <v>44540</v>
      </c>
      <c r="W87" s="7">
        <f t="shared" ref="W87" si="410">V87+31</f>
        <v>44571</v>
      </c>
      <c r="X87" s="7">
        <f t="shared" ref="X87" si="411">W87+31</f>
        <v>44602</v>
      </c>
      <c r="Y87" s="7">
        <f t="shared" ref="Y87" si="412">X87+31</f>
        <v>44633</v>
      </c>
      <c r="Z87" s="7">
        <f t="shared" ref="Z87" si="413">Y87+31</f>
        <v>44664</v>
      </c>
      <c r="AA87" s="7">
        <f t="shared" ref="AA87" si="414">Z87+31</f>
        <v>44695</v>
      </c>
      <c r="AB87" s="7">
        <f t="shared" ref="AB87" si="415">AA87+31</f>
        <v>44726</v>
      </c>
      <c r="AC87" s="7">
        <f t="shared" ref="AC87" si="416">AB87+31</f>
        <v>44757</v>
      </c>
      <c r="AD87" s="7">
        <f t="shared" ref="AD87" si="417">AC87+31</f>
        <v>44788</v>
      </c>
      <c r="AE87" s="7">
        <f t="shared" ref="AE87" si="418">AD87+31</f>
        <v>44819</v>
      </c>
      <c r="AF87" s="7">
        <f t="shared" ref="AF87" si="419">AE87+31</f>
        <v>44850</v>
      </c>
      <c r="AG87" s="7">
        <f t="shared" ref="AG87" si="420">AF87+31</f>
        <v>44881</v>
      </c>
      <c r="AH87" s="7">
        <f t="shared" ref="AH87" si="421">AG87+31</f>
        <v>44912</v>
      </c>
      <c r="AI87" s="7">
        <f t="shared" ref="AI87" si="422">AH87+31</f>
        <v>44943</v>
      </c>
      <c r="AJ87" s="7">
        <f t="shared" ref="AJ87" si="423">AI87+31</f>
        <v>44974</v>
      </c>
      <c r="AK87" s="7">
        <f t="shared" ref="AK87" si="424">AJ87+31</f>
        <v>45005</v>
      </c>
      <c r="AL87" s="7">
        <f t="shared" ref="AL87" si="425">AK87+31</f>
        <v>45036</v>
      </c>
      <c r="AM87" s="7">
        <f t="shared" ref="AM87" si="426">AL87+31</f>
        <v>45067</v>
      </c>
      <c r="AN87" s="7">
        <f t="shared" ref="AN87" si="427">AM87+31</f>
        <v>45098</v>
      </c>
    </row>
    <row r="88" spans="3:40" x14ac:dyDescent="0.3">
      <c r="C88" s="78" t="s">
        <v>52</v>
      </c>
      <c r="D88" s="145"/>
      <c r="E88" s="29">
        <f>SUM(E89)</f>
        <v>1401.93064</v>
      </c>
      <c r="F88" s="29">
        <f t="shared" ref="F88:AN88" si="428">SUM(F89)</f>
        <v>1290.9107733333333</v>
      </c>
      <c r="G88" s="29">
        <f t="shared" si="428"/>
        <v>1179.8909066666668</v>
      </c>
      <c r="H88" s="29">
        <f t="shared" si="428"/>
        <v>1068.87104</v>
      </c>
      <c r="I88" s="29">
        <f t="shared" si="428"/>
        <v>957.85117333333346</v>
      </c>
      <c r="J88" s="29">
        <f t="shared" si="428"/>
        <v>846.83130666666671</v>
      </c>
      <c r="K88" s="29">
        <f t="shared" si="428"/>
        <v>735.81143999999995</v>
      </c>
      <c r="L88" s="29">
        <f t="shared" si="428"/>
        <v>735.81143999999995</v>
      </c>
      <c r="M88" s="29">
        <f t="shared" si="428"/>
        <v>735.81143999999995</v>
      </c>
      <c r="N88" s="29">
        <f t="shared" si="428"/>
        <v>735.81143999999995</v>
      </c>
      <c r="O88" s="29">
        <f t="shared" si="428"/>
        <v>735.81143999999995</v>
      </c>
      <c r="P88" s="29">
        <f t="shared" si="428"/>
        <v>735.81143999999995</v>
      </c>
      <c r="Q88" s="29">
        <f t="shared" si="428"/>
        <v>735.81143999999995</v>
      </c>
      <c r="R88" s="29">
        <f t="shared" si="428"/>
        <v>735.81143999999995</v>
      </c>
      <c r="S88" s="29">
        <f t="shared" si="428"/>
        <v>735.81143999999995</v>
      </c>
      <c r="T88" s="29">
        <f t="shared" si="428"/>
        <v>735.81143999999995</v>
      </c>
      <c r="U88" s="29">
        <f t="shared" si="428"/>
        <v>735.81143999999995</v>
      </c>
      <c r="V88" s="29">
        <f t="shared" si="428"/>
        <v>735.81143999999995</v>
      </c>
      <c r="W88" s="29">
        <f t="shared" si="428"/>
        <v>735.81143999999995</v>
      </c>
      <c r="X88" s="29">
        <f t="shared" si="428"/>
        <v>735.81143999999995</v>
      </c>
      <c r="Y88" s="29">
        <f t="shared" si="428"/>
        <v>735.81143999999995</v>
      </c>
      <c r="Z88" s="29">
        <f t="shared" si="428"/>
        <v>735.81143999999995</v>
      </c>
      <c r="AA88" s="29">
        <f t="shared" si="428"/>
        <v>735.81143999999995</v>
      </c>
      <c r="AB88" s="29">
        <f t="shared" si="428"/>
        <v>735.81143999999995</v>
      </c>
      <c r="AC88" s="29">
        <f t="shared" si="428"/>
        <v>735.81143999999995</v>
      </c>
      <c r="AD88" s="29">
        <f t="shared" si="428"/>
        <v>735.81143999999995</v>
      </c>
      <c r="AE88" s="29">
        <f t="shared" si="428"/>
        <v>735.81143999999995</v>
      </c>
      <c r="AF88" s="29">
        <f t="shared" si="428"/>
        <v>735.81143999999995</v>
      </c>
      <c r="AG88" s="29">
        <f t="shared" si="428"/>
        <v>735.81143999999995</v>
      </c>
      <c r="AH88" s="29">
        <f t="shared" si="428"/>
        <v>735.81143999999995</v>
      </c>
      <c r="AI88" s="29">
        <f t="shared" si="428"/>
        <v>735.81143999999995</v>
      </c>
      <c r="AJ88" s="29">
        <f t="shared" si="428"/>
        <v>735.81143999999995</v>
      </c>
      <c r="AK88" s="29">
        <f t="shared" si="428"/>
        <v>735.81143999999995</v>
      </c>
      <c r="AL88" s="29">
        <f t="shared" si="428"/>
        <v>735.81143999999995</v>
      </c>
      <c r="AM88" s="29">
        <f t="shared" si="428"/>
        <v>735.81143999999995</v>
      </c>
      <c r="AN88" s="29">
        <f t="shared" si="428"/>
        <v>735.81143999999995</v>
      </c>
    </row>
    <row r="89" spans="3:40" outlineLevel="1" x14ac:dyDescent="0.3">
      <c r="C89" s="72" t="s">
        <v>30</v>
      </c>
      <c r="D89" s="20">
        <f>$D$16</f>
        <v>0.38503999999999999</v>
      </c>
      <c r="E89" s="15">
        <f>$D$89*E86</f>
        <v>1401.93064</v>
      </c>
      <c r="F89" s="15">
        <f t="shared" ref="F89:AB89" si="429">$D$89*F86</f>
        <v>1290.9107733333333</v>
      </c>
      <c r="G89" s="15">
        <f t="shared" si="429"/>
        <v>1179.8909066666668</v>
      </c>
      <c r="H89" s="15">
        <f t="shared" si="429"/>
        <v>1068.87104</v>
      </c>
      <c r="I89" s="15">
        <f t="shared" si="429"/>
        <v>957.85117333333346</v>
      </c>
      <c r="J89" s="15">
        <f t="shared" si="429"/>
        <v>846.83130666666671</v>
      </c>
      <c r="K89" s="15">
        <f t="shared" si="429"/>
        <v>735.81143999999995</v>
      </c>
      <c r="L89" s="15">
        <f t="shared" si="429"/>
        <v>735.81143999999995</v>
      </c>
      <c r="M89" s="15">
        <f t="shared" si="429"/>
        <v>735.81143999999995</v>
      </c>
      <c r="N89" s="15">
        <f t="shared" si="429"/>
        <v>735.81143999999995</v>
      </c>
      <c r="O89" s="15">
        <f t="shared" si="429"/>
        <v>735.81143999999995</v>
      </c>
      <c r="P89" s="15">
        <f t="shared" si="429"/>
        <v>735.81143999999995</v>
      </c>
      <c r="Q89" s="15">
        <f t="shared" si="429"/>
        <v>735.81143999999995</v>
      </c>
      <c r="R89" s="15">
        <f t="shared" si="429"/>
        <v>735.81143999999995</v>
      </c>
      <c r="S89" s="15">
        <f t="shared" si="429"/>
        <v>735.81143999999995</v>
      </c>
      <c r="T89" s="15">
        <f t="shared" si="429"/>
        <v>735.81143999999995</v>
      </c>
      <c r="U89" s="15">
        <f t="shared" si="429"/>
        <v>735.81143999999995</v>
      </c>
      <c r="V89" s="15">
        <f t="shared" si="429"/>
        <v>735.81143999999995</v>
      </c>
      <c r="W89" s="15">
        <f t="shared" si="429"/>
        <v>735.81143999999995</v>
      </c>
      <c r="X89" s="15">
        <f t="shared" si="429"/>
        <v>735.81143999999995</v>
      </c>
      <c r="Y89" s="15">
        <f t="shared" si="429"/>
        <v>735.81143999999995</v>
      </c>
      <c r="Z89" s="15">
        <f t="shared" si="429"/>
        <v>735.81143999999995</v>
      </c>
      <c r="AA89" s="15">
        <f t="shared" si="429"/>
        <v>735.81143999999995</v>
      </c>
      <c r="AB89" s="15">
        <f t="shared" si="429"/>
        <v>735.81143999999995</v>
      </c>
      <c r="AC89" s="15">
        <f t="shared" ref="AC89:AN89" si="430">$D$89*AC86</f>
        <v>735.81143999999995</v>
      </c>
      <c r="AD89" s="15">
        <f t="shared" si="430"/>
        <v>735.81143999999995</v>
      </c>
      <c r="AE89" s="15">
        <f t="shared" si="430"/>
        <v>735.81143999999995</v>
      </c>
      <c r="AF89" s="15">
        <f t="shared" si="430"/>
        <v>735.81143999999995</v>
      </c>
      <c r="AG89" s="15">
        <f t="shared" si="430"/>
        <v>735.81143999999995</v>
      </c>
      <c r="AH89" s="15">
        <f t="shared" si="430"/>
        <v>735.81143999999995</v>
      </c>
      <c r="AI89" s="15">
        <f t="shared" si="430"/>
        <v>735.81143999999995</v>
      </c>
      <c r="AJ89" s="15">
        <f t="shared" si="430"/>
        <v>735.81143999999995</v>
      </c>
      <c r="AK89" s="15">
        <f t="shared" si="430"/>
        <v>735.81143999999995</v>
      </c>
      <c r="AL89" s="15">
        <f t="shared" si="430"/>
        <v>735.81143999999995</v>
      </c>
      <c r="AM89" s="15">
        <f t="shared" si="430"/>
        <v>735.81143999999995</v>
      </c>
      <c r="AN89" s="15">
        <f t="shared" si="430"/>
        <v>735.81143999999995</v>
      </c>
    </row>
    <row r="90" spans="3:40" x14ac:dyDescent="0.3">
      <c r="C90" s="146" t="s">
        <v>53</v>
      </c>
      <c r="D90" s="146"/>
      <c r="E90" s="30">
        <f>E86</f>
        <v>3641</v>
      </c>
      <c r="F90" s="30">
        <f t="shared" ref="F90:AB90" si="431">F86</f>
        <v>3352.6666666666665</v>
      </c>
      <c r="G90" s="30">
        <f t="shared" si="431"/>
        <v>3064.3333333333335</v>
      </c>
      <c r="H90" s="30">
        <f t="shared" si="431"/>
        <v>2776</v>
      </c>
      <c r="I90" s="30">
        <f t="shared" si="431"/>
        <v>2487.666666666667</v>
      </c>
      <c r="J90" s="30">
        <f t="shared" si="431"/>
        <v>2199.3333333333335</v>
      </c>
      <c r="K90" s="30">
        <f t="shared" si="431"/>
        <v>1911</v>
      </c>
      <c r="L90" s="30">
        <f t="shared" si="431"/>
        <v>1911</v>
      </c>
      <c r="M90" s="30">
        <f t="shared" si="431"/>
        <v>1911</v>
      </c>
      <c r="N90" s="30">
        <f t="shared" si="431"/>
        <v>1911</v>
      </c>
      <c r="O90" s="30">
        <f t="shared" si="431"/>
        <v>1911</v>
      </c>
      <c r="P90" s="30">
        <f t="shared" si="431"/>
        <v>1911</v>
      </c>
      <c r="Q90" s="30">
        <f t="shared" si="431"/>
        <v>1911</v>
      </c>
      <c r="R90" s="30">
        <f t="shared" si="431"/>
        <v>1911</v>
      </c>
      <c r="S90" s="30">
        <f t="shared" si="431"/>
        <v>1911</v>
      </c>
      <c r="T90" s="30">
        <f t="shared" si="431"/>
        <v>1911</v>
      </c>
      <c r="U90" s="30">
        <f t="shared" si="431"/>
        <v>1911</v>
      </c>
      <c r="V90" s="30">
        <f t="shared" si="431"/>
        <v>1911</v>
      </c>
      <c r="W90" s="30">
        <f t="shared" si="431"/>
        <v>1911</v>
      </c>
      <c r="X90" s="30">
        <f t="shared" si="431"/>
        <v>1911</v>
      </c>
      <c r="Y90" s="30">
        <f t="shared" si="431"/>
        <v>1911</v>
      </c>
      <c r="Z90" s="30">
        <f t="shared" si="431"/>
        <v>1911</v>
      </c>
      <c r="AA90" s="30">
        <f t="shared" si="431"/>
        <v>1911</v>
      </c>
      <c r="AB90" s="30">
        <f t="shared" si="431"/>
        <v>1911</v>
      </c>
      <c r="AC90" s="30">
        <f t="shared" ref="AC90:AN90" si="432">AC86</f>
        <v>1911</v>
      </c>
      <c r="AD90" s="30">
        <f t="shared" si="432"/>
        <v>1911</v>
      </c>
      <c r="AE90" s="30">
        <f t="shared" si="432"/>
        <v>1911</v>
      </c>
      <c r="AF90" s="30">
        <f t="shared" si="432"/>
        <v>1911</v>
      </c>
      <c r="AG90" s="30">
        <f t="shared" si="432"/>
        <v>1911</v>
      </c>
      <c r="AH90" s="30">
        <f t="shared" si="432"/>
        <v>1911</v>
      </c>
      <c r="AI90" s="30">
        <f t="shared" si="432"/>
        <v>1911</v>
      </c>
      <c r="AJ90" s="30">
        <f t="shared" si="432"/>
        <v>1911</v>
      </c>
      <c r="AK90" s="30">
        <f t="shared" si="432"/>
        <v>1911</v>
      </c>
      <c r="AL90" s="30">
        <f t="shared" si="432"/>
        <v>1911</v>
      </c>
      <c r="AM90" s="30">
        <f t="shared" si="432"/>
        <v>1911</v>
      </c>
      <c r="AN90" s="30">
        <f t="shared" si="432"/>
        <v>1911</v>
      </c>
    </row>
    <row r="91" spans="3:40" x14ac:dyDescent="0.3">
      <c r="C91" s="70" t="s">
        <v>29</v>
      </c>
      <c r="D91" s="147" t="s">
        <v>17</v>
      </c>
      <c r="E91" s="7">
        <v>44013</v>
      </c>
      <c r="F91" s="7">
        <f>E91+31</f>
        <v>44044</v>
      </c>
      <c r="G91" s="7">
        <f t="shared" ref="G91" si="433">F91+31</f>
        <v>44075</v>
      </c>
      <c r="H91" s="7">
        <f t="shared" ref="H91" si="434">G91+31</f>
        <v>44106</v>
      </c>
      <c r="I91" s="7">
        <f t="shared" ref="I91" si="435">H91+31</f>
        <v>44137</v>
      </c>
      <c r="J91" s="7">
        <f t="shared" ref="J91" si="436">I91+31</f>
        <v>44168</v>
      </c>
      <c r="K91" s="7">
        <f t="shared" ref="K91" si="437">J91+31</f>
        <v>44199</v>
      </c>
      <c r="L91" s="7">
        <f t="shared" ref="L91" si="438">K91+31</f>
        <v>44230</v>
      </c>
      <c r="M91" s="7">
        <f t="shared" ref="M91" si="439">L91+31</f>
        <v>44261</v>
      </c>
      <c r="N91" s="7">
        <f t="shared" ref="N91" si="440">M91+31</f>
        <v>44292</v>
      </c>
      <c r="O91" s="7">
        <f t="shared" ref="O91" si="441">N91+31</f>
        <v>44323</v>
      </c>
      <c r="P91" s="7">
        <f t="shared" ref="P91" si="442">O91+31</f>
        <v>44354</v>
      </c>
      <c r="Q91" s="7">
        <f t="shared" ref="Q91" si="443">P91+31</f>
        <v>44385</v>
      </c>
      <c r="R91" s="7">
        <f t="shared" ref="R91" si="444">Q91+31</f>
        <v>44416</v>
      </c>
      <c r="S91" s="7">
        <f t="shared" ref="S91" si="445">R91+31</f>
        <v>44447</v>
      </c>
      <c r="T91" s="7">
        <f t="shared" ref="T91" si="446">S91+31</f>
        <v>44478</v>
      </c>
      <c r="U91" s="7">
        <f t="shared" ref="U91" si="447">T91+31</f>
        <v>44509</v>
      </c>
      <c r="V91" s="7">
        <f t="shared" ref="V91" si="448">U91+31</f>
        <v>44540</v>
      </c>
      <c r="W91" s="7">
        <f t="shared" ref="W91" si="449">V91+31</f>
        <v>44571</v>
      </c>
      <c r="X91" s="7">
        <f t="shared" ref="X91" si="450">W91+31</f>
        <v>44602</v>
      </c>
      <c r="Y91" s="7">
        <f t="shared" ref="Y91" si="451">X91+31</f>
        <v>44633</v>
      </c>
      <c r="Z91" s="7">
        <f t="shared" ref="Z91" si="452">Y91+31</f>
        <v>44664</v>
      </c>
      <c r="AA91" s="7">
        <f t="shared" ref="AA91" si="453">Z91+31</f>
        <v>44695</v>
      </c>
      <c r="AB91" s="7">
        <f t="shared" ref="AB91" si="454">AA91+31</f>
        <v>44726</v>
      </c>
      <c r="AC91" s="7">
        <f t="shared" ref="AC91" si="455">AB91+31</f>
        <v>44757</v>
      </c>
      <c r="AD91" s="7">
        <f t="shared" ref="AD91" si="456">AC91+31</f>
        <v>44788</v>
      </c>
      <c r="AE91" s="7">
        <f t="shared" ref="AE91" si="457">AD91+31</f>
        <v>44819</v>
      </c>
      <c r="AF91" s="7">
        <f t="shared" ref="AF91" si="458">AE91+31</f>
        <v>44850</v>
      </c>
      <c r="AG91" s="7">
        <f t="shared" ref="AG91" si="459">AF91+31</f>
        <v>44881</v>
      </c>
      <c r="AH91" s="7">
        <f t="shared" ref="AH91" si="460">AG91+31</f>
        <v>44912</v>
      </c>
      <c r="AI91" s="7">
        <f t="shared" ref="AI91" si="461">AH91+31</f>
        <v>44943</v>
      </c>
      <c r="AJ91" s="7">
        <f t="shared" ref="AJ91" si="462">AI91+31</f>
        <v>44974</v>
      </c>
      <c r="AK91" s="7">
        <f t="shared" ref="AK91" si="463">AJ91+31</f>
        <v>45005</v>
      </c>
      <c r="AL91" s="7">
        <f t="shared" ref="AL91" si="464">AK91+31</f>
        <v>45036</v>
      </c>
      <c r="AM91" s="7">
        <f t="shared" ref="AM91" si="465">AL91+31</f>
        <v>45067</v>
      </c>
      <c r="AN91" s="7">
        <f t="shared" ref="AN91" si="466">AM91+31</f>
        <v>45098</v>
      </c>
    </row>
    <row r="92" spans="3:40" x14ac:dyDescent="0.3">
      <c r="C92" s="79" t="s">
        <v>55</v>
      </c>
      <c r="D92" s="147"/>
      <c r="E92" s="31">
        <f>SUM(E93)</f>
        <v>2526.4306399999996</v>
      </c>
      <c r="F92" s="31">
        <f t="shared" ref="F92:AN92" si="467">SUM(F93)</f>
        <v>2415.4107733333331</v>
      </c>
      <c r="G92" s="31">
        <f t="shared" si="467"/>
        <v>2304.3909066666665</v>
      </c>
      <c r="H92" s="31">
        <f t="shared" si="467"/>
        <v>2193.37104</v>
      </c>
      <c r="I92" s="31">
        <f t="shared" si="467"/>
        <v>2082.3511733333335</v>
      </c>
      <c r="J92" s="31">
        <f t="shared" si="467"/>
        <v>1971.3313066666665</v>
      </c>
      <c r="K92" s="31">
        <f t="shared" si="467"/>
        <v>1752.4133000000002</v>
      </c>
      <c r="L92" s="31">
        <f t="shared" si="467"/>
        <v>1752.4133000000002</v>
      </c>
      <c r="M92" s="31">
        <f t="shared" si="467"/>
        <v>1752.4133000000002</v>
      </c>
      <c r="N92" s="31">
        <f t="shared" si="467"/>
        <v>1752.4133000000002</v>
      </c>
      <c r="O92" s="31">
        <f t="shared" si="467"/>
        <v>1752.4133000000002</v>
      </c>
      <c r="P92" s="31">
        <f t="shared" si="467"/>
        <v>1752.4133000000002</v>
      </c>
      <c r="Q92" s="31">
        <f t="shared" si="467"/>
        <v>1752.4133000000002</v>
      </c>
      <c r="R92" s="31">
        <f t="shared" si="467"/>
        <v>1752.4133000000002</v>
      </c>
      <c r="S92" s="31">
        <f t="shared" si="467"/>
        <v>1752.4133000000002</v>
      </c>
      <c r="T92" s="31">
        <f t="shared" si="467"/>
        <v>1752.4133000000002</v>
      </c>
      <c r="U92" s="31">
        <f t="shared" si="467"/>
        <v>1752.4133000000002</v>
      </c>
      <c r="V92" s="31">
        <f t="shared" si="467"/>
        <v>1752.4133000000002</v>
      </c>
      <c r="W92" s="31">
        <f t="shared" si="467"/>
        <v>1752.4133000000002</v>
      </c>
      <c r="X92" s="31">
        <f t="shared" si="467"/>
        <v>1752.4133000000002</v>
      </c>
      <c r="Y92" s="31">
        <f t="shared" si="467"/>
        <v>1752.4133000000002</v>
      </c>
      <c r="Z92" s="31">
        <f t="shared" si="467"/>
        <v>1752.4133000000002</v>
      </c>
      <c r="AA92" s="31">
        <f t="shared" si="467"/>
        <v>1752.4133000000002</v>
      </c>
      <c r="AB92" s="31">
        <f t="shared" si="467"/>
        <v>1752.4133000000002</v>
      </c>
      <c r="AC92" s="31">
        <f t="shared" si="467"/>
        <v>1752.4133000000002</v>
      </c>
      <c r="AD92" s="31">
        <f t="shared" si="467"/>
        <v>1752.4133000000002</v>
      </c>
      <c r="AE92" s="31">
        <f t="shared" si="467"/>
        <v>1752.4133000000002</v>
      </c>
      <c r="AF92" s="31">
        <f t="shared" si="467"/>
        <v>1752.4133000000002</v>
      </c>
      <c r="AG92" s="31">
        <f t="shared" si="467"/>
        <v>1752.4133000000002</v>
      </c>
      <c r="AH92" s="31">
        <f t="shared" si="467"/>
        <v>1752.4133000000002</v>
      </c>
      <c r="AI92" s="31">
        <f t="shared" si="467"/>
        <v>1752.4133000000002</v>
      </c>
      <c r="AJ92" s="31">
        <f t="shared" si="467"/>
        <v>1752.4133000000002</v>
      </c>
      <c r="AK92" s="31">
        <f t="shared" si="467"/>
        <v>1752.4133000000002</v>
      </c>
      <c r="AL92" s="31">
        <f t="shared" si="467"/>
        <v>1752.4133000000002</v>
      </c>
      <c r="AM92" s="31">
        <f t="shared" si="467"/>
        <v>1752.4133000000002</v>
      </c>
      <c r="AN92" s="31">
        <f t="shared" si="467"/>
        <v>1752.4133000000002</v>
      </c>
    </row>
    <row r="93" spans="3:40" outlineLevel="1" x14ac:dyDescent="0.3">
      <c r="C93" s="72" t="s">
        <v>54</v>
      </c>
      <c r="D93" s="18">
        <f>$D$16</f>
        <v>0.38503999999999999</v>
      </c>
      <c r="E93" s="15">
        <f t="shared" ref="E93:AN93" si="468">E28+E36+E53+E59+E65+E71+E77</f>
        <v>2526.4306399999996</v>
      </c>
      <c r="F93" s="15">
        <f t="shared" si="468"/>
        <v>2415.4107733333331</v>
      </c>
      <c r="G93" s="15">
        <f t="shared" si="468"/>
        <v>2304.3909066666665</v>
      </c>
      <c r="H93" s="15">
        <f t="shared" si="468"/>
        <v>2193.37104</v>
      </c>
      <c r="I93" s="15">
        <f t="shared" si="468"/>
        <v>2082.3511733333335</v>
      </c>
      <c r="J93" s="15">
        <f t="shared" si="468"/>
        <v>1971.3313066666665</v>
      </c>
      <c r="K93" s="15">
        <f t="shared" si="468"/>
        <v>1752.4133000000002</v>
      </c>
      <c r="L93" s="15">
        <f t="shared" si="468"/>
        <v>1752.4133000000002</v>
      </c>
      <c r="M93" s="15">
        <f t="shared" si="468"/>
        <v>1752.4133000000002</v>
      </c>
      <c r="N93" s="15">
        <f t="shared" si="468"/>
        <v>1752.4133000000002</v>
      </c>
      <c r="O93" s="15">
        <f t="shared" si="468"/>
        <v>1752.4133000000002</v>
      </c>
      <c r="P93" s="15">
        <f t="shared" si="468"/>
        <v>1752.4133000000002</v>
      </c>
      <c r="Q93" s="15">
        <f t="shared" si="468"/>
        <v>1752.4133000000002</v>
      </c>
      <c r="R93" s="15">
        <f t="shared" si="468"/>
        <v>1752.4133000000002</v>
      </c>
      <c r="S93" s="15">
        <f t="shared" si="468"/>
        <v>1752.4133000000002</v>
      </c>
      <c r="T93" s="15">
        <f t="shared" si="468"/>
        <v>1752.4133000000002</v>
      </c>
      <c r="U93" s="15">
        <f t="shared" si="468"/>
        <v>1752.4133000000002</v>
      </c>
      <c r="V93" s="15">
        <f t="shared" si="468"/>
        <v>1752.4133000000002</v>
      </c>
      <c r="W93" s="15">
        <f t="shared" si="468"/>
        <v>1752.4133000000002</v>
      </c>
      <c r="X93" s="15">
        <f t="shared" si="468"/>
        <v>1752.4133000000002</v>
      </c>
      <c r="Y93" s="15">
        <f t="shared" si="468"/>
        <v>1752.4133000000002</v>
      </c>
      <c r="Z93" s="15">
        <f t="shared" si="468"/>
        <v>1752.4133000000002</v>
      </c>
      <c r="AA93" s="15">
        <f t="shared" si="468"/>
        <v>1752.4133000000002</v>
      </c>
      <c r="AB93" s="15">
        <f t="shared" si="468"/>
        <v>1752.4133000000002</v>
      </c>
      <c r="AC93" s="15">
        <f t="shared" si="468"/>
        <v>1752.4133000000002</v>
      </c>
      <c r="AD93" s="15">
        <f t="shared" si="468"/>
        <v>1752.4133000000002</v>
      </c>
      <c r="AE93" s="15">
        <f t="shared" si="468"/>
        <v>1752.4133000000002</v>
      </c>
      <c r="AF93" s="15">
        <f t="shared" si="468"/>
        <v>1752.4133000000002</v>
      </c>
      <c r="AG93" s="15">
        <f t="shared" si="468"/>
        <v>1752.4133000000002</v>
      </c>
      <c r="AH93" s="15">
        <f t="shared" si="468"/>
        <v>1752.4133000000002</v>
      </c>
      <c r="AI93" s="15">
        <f t="shared" si="468"/>
        <v>1752.4133000000002</v>
      </c>
      <c r="AJ93" s="15">
        <f t="shared" si="468"/>
        <v>1752.4133000000002</v>
      </c>
      <c r="AK93" s="15">
        <f t="shared" si="468"/>
        <v>1752.4133000000002</v>
      </c>
      <c r="AL93" s="15">
        <f t="shared" si="468"/>
        <v>1752.4133000000002</v>
      </c>
      <c r="AM93" s="15">
        <f t="shared" si="468"/>
        <v>1752.4133000000002</v>
      </c>
      <c r="AN93" s="15">
        <f t="shared" si="468"/>
        <v>1752.4133000000002</v>
      </c>
    </row>
    <row r="94" spans="3:40" x14ac:dyDescent="0.3">
      <c r="C94" s="142" t="s">
        <v>53</v>
      </c>
      <c r="D94" s="142"/>
      <c r="E94" s="32">
        <f>E90</f>
        <v>3641</v>
      </c>
      <c r="F94" s="32">
        <f t="shared" ref="F94:AB94" si="469">F90</f>
        <v>3352.6666666666665</v>
      </c>
      <c r="G94" s="32">
        <f t="shared" si="469"/>
        <v>3064.3333333333335</v>
      </c>
      <c r="H94" s="32">
        <f t="shared" si="469"/>
        <v>2776</v>
      </c>
      <c r="I94" s="32">
        <f t="shared" si="469"/>
        <v>2487.666666666667</v>
      </c>
      <c r="J94" s="32">
        <f t="shared" si="469"/>
        <v>2199.3333333333335</v>
      </c>
      <c r="K94" s="32">
        <f t="shared" si="469"/>
        <v>1911</v>
      </c>
      <c r="L94" s="32">
        <f t="shared" si="469"/>
        <v>1911</v>
      </c>
      <c r="M94" s="32">
        <f t="shared" si="469"/>
        <v>1911</v>
      </c>
      <c r="N94" s="32">
        <f t="shared" si="469"/>
        <v>1911</v>
      </c>
      <c r="O94" s="32">
        <f t="shared" si="469"/>
        <v>1911</v>
      </c>
      <c r="P94" s="32">
        <f t="shared" si="469"/>
        <v>1911</v>
      </c>
      <c r="Q94" s="32">
        <f t="shared" si="469"/>
        <v>1911</v>
      </c>
      <c r="R94" s="32">
        <f t="shared" si="469"/>
        <v>1911</v>
      </c>
      <c r="S94" s="32">
        <f t="shared" si="469"/>
        <v>1911</v>
      </c>
      <c r="T94" s="32">
        <f t="shared" si="469"/>
        <v>1911</v>
      </c>
      <c r="U94" s="32">
        <f t="shared" si="469"/>
        <v>1911</v>
      </c>
      <c r="V94" s="32">
        <f t="shared" si="469"/>
        <v>1911</v>
      </c>
      <c r="W94" s="32">
        <f t="shared" si="469"/>
        <v>1911</v>
      </c>
      <c r="X94" s="32">
        <f t="shared" si="469"/>
        <v>1911</v>
      </c>
      <c r="Y94" s="32">
        <f t="shared" si="469"/>
        <v>1911</v>
      </c>
      <c r="Z94" s="32">
        <f t="shared" si="469"/>
        <v>1911</v>
      </c>
      <c r="AA94" s="32">
        <f t="shared" si="469"/>
        <v>1911</v>
      </c>
      <c r="AB94" s="32">
        <f t="shared" si="469"/>
        <v>1911</v>
      </c>
      <c r="AC94" s="32">
        <f t="shared" ref="AC94:AN94" si="470">AC90</f>
        <v>1911</v>
      </c>
      <c r="AD94" s="32">
        <f t="shared" si="470"/>
        <v>1911</v>
      </c>
      <c r="AE94" s="32">
        <f t="shared" si="470"/>
        <v>1911</v>
      </c>
      <c r="AF94" s="32">
        <f t="shared" si="470"/>
        <v>1911</v>
      </c>
      <c r="AG94" s="32">
        <f t="shared" si="470"/>
        <v>1911</v>
      </c>
      <c r="AH94" s="32">
        <f t="shared" si="470"/>
        <v>1911</v>
      </c>
      <c r="AI94" s="32">
        <f t="shared" si="470"/>
        <v>1911</v>
      </c>
      <c r="AJ94" s="32">
        <f t="shared" si="470"/>
        <v>1911</v>
      </c>
      <c r="AK94" s="32">
        <f t="shared" si="470"/>
        <v>1911</v>
      </c>
      <c r="AL94" s="32">
        <f t="shared" si="470"/>
        <v>1911</v>
      </c>
      <c r="AM94" s="32">
        <f t="shared" si="470"/>
        <v>1911</v>
      </c>
      <c r="AN94" s="32">
        <f t="shared" si="470"/>
        <v>1911</v>
      </c>
    </row>
    <row r="95" spans="3:40" ht="16.5" customHeight="1" x14ac:dyDescent="0.3">
      <c r="C95" s="70" t="s">
        <v>29</v>
      </c>
      <c r="D95" s="80" t="s">
        <v>90</v>
      </c>
      <c r="E95" s="7">
        <v>44013</v>
      </c>
      <c r="F95" s="7">
        <f>E95+31</f>
        <v>44044</v>
      </c>
      <c r="G95" s="7">
        <f t="shared" ref="G95" si="471">F95+31</f>
        <v>44075</v>
      </c>
      <c r="H95" s="7">
        <f t="shared" ref="H95" si="472">G95+31</f>
        <v>44106</v>
      </c>
      <c r="I95" s="7">
        <f t="shared" ref="I95" si="473">H95+31</f>
        <v>44137</v>
      </c>
      <c r="J95" s="7">
        <f t="shared" ref="J95" si="474">I95+31</f>
        <v>44168</v>
      </c>
      <c r="K95" s="7">
        <f t="shared" ref="K95" si="475">J95+31</f>
        <v>44199</v>
      </c>
      <c r="L95" s="7">
        <f t="shared" ref="L95" si="476">K95+31</f>
        <v>44230</v>
      </c>
      <c r="M95" s="7">
        <f t="shared" ref="M95" si="477">L95+31</f>
        <v>44261</v>
      </c>
      <c r="N95" s="7">
        <f t="shared" ref="N95" si="478">M95+31</f>
        <v>44292</v>
      </c>
      <c r="O95" s="7">
        <f t="shared" ref="O95" si="479">N95+31</f>
        <v>44323</v>
      </c>
      <c r="P95" s="7">
        <f t="shared" ref="P95" si="480">O95+31</f>
        <v>44354</v>
      </c>
      <c r="Q95" s="7">
        <f t="shared" ref="Q95" si="481">P95+31</f>
        <v>44385</v>
      </c>
      <c r="R95" s="7">
        <f t="shared" ref="R95" si="482">Q95+31</f>
        <v>44416</v>
      </c>
      <c r="S95" s="7">
        <f t="shared" ref="S95" si="483">R95+31</f>
        <v>44447</v>
      </c>
      <c r="T95" s="7">
        <f t="shared" ref="T95" si="484">S95+31</f>
        <v>44478</v>
      </c>
      <c r="U95" s="7">
        <f t="shared" ref="U95" si="485">T95+31</f>
        <v>44509</v>
      </c>
      <c r="V95" s="7">
        <f t="shared" ref="V95" si="486">U95+31</f>
        <v>44540</v>
      </c>
      <c r="W95" s="7">
        <f t="shared" ref="W95" si="487">V95+31</f>
        <v>44571</v>
      </c>
      <c r="X95" s="7">
        <f t="shared" ref="X95" si="488">W95+31</f>
        <v>44602</v>
      </c>
      <c r="Y95" s="7">
        <f t="shared" ref="Y95" si="489">X95+31</f>
        <v>44633</v>
      </c>
      <c r="Z95" s="7">
        <f t="shared" ref="Z95" si="490">Y95+31</f>
        <v>44664</v>
      </c>
      <c r="AA95" s="7">
        <f t="shared" ref="AA95" si="491">Z95+31</f>
        <v>44695</v>
      </c>
      <c r="AB95" s="7">
        <f t="shared" ref="AB95" si="492">AA95+31</f>
        <v>44726</v>
      </c>
      <c r="AC95" s="7">
        <f t="shared" ref="AC95" si="493">AB95+31</f>
        <v>44757</v>
      </c>
      <c r="AD95" s="7">
        <f t="shared" ref="AD95" si="494">AC95+31</f>
        <v>44788</v>
      </c>
      <c r="AE95" s="7">
        <f t="shared" ref="AE95" si="495">AD95+31</f>
        <v>44819</v>
      </c>
      <c r="AF95" s="7">
        <f t="shared" ref="AF95" si="496">AE95+31</f>
        <v>44850</v>
      </c>
      <c r="AG95" s="7">
        <f t="shared" ref="AG95" si="497">AF95+31</f>
        <v>44881</v>
      </c>
      <c r="AH95" s="7">
        <f t="shared" ref="AH95" si="498">AG95+31</f>
        <v>44912</v>
      </c>
      <c r="AI95" s="7">
        <f t="shared" ref="AI95" si="499">AH95+31</f>
        <v>44943</v>
      </c>
      <c r="AJ95" s="7">
        <f t="shared" ref="AJ95" si="500">AI95+31</f>
        <v>44974</v>
      </c>
      <c r="AK95" s="7">
        <f t="shared" ref="AK95" si="501">AJ95+31</f>
        <v>45005</v>
      </c>
      <c r="AL95" s="7">
        <f t="shared" ref="AL95" si="502">AK95+31</f>
        <v>45036</v>
      </c>
      <c r="AM95" s="7">
        <f t="shared" ref="AM95" si="503">AL95+31</f>
        <v>45067</v>
      </c>
      <c r="AN95" s="7">
        <f t="shared" ref="AN95" si="504">AM95+31</f>
        <v>45098</v>
      </c>
    </row>
    <row r="96" spans="3:40" x14ac:dyDescent="0.3">
      <c r="C96" s="81" t="s">
        <v>80</v>
      </c>
      <c r="D96" s="33">
        <f>D97</f>
        <v>-2978.8060399999995</v>
      </c>
      <c r="E96" s="34">
        <f>SUM(E97)</f>
        <v>-774.01733999999965</v>
      </c>
      <c r="F96" s="34">
        <f t="shared" ref="F96:AC96" si="505">SUM(F97)</f>
        <v>-662.99747333333312</v>
      </c>
      <c r="G96" s="34">
        <f t="shared" si="505"/>
        <v>-551.97760666666659</v>
      </c>
      <c r="H96" s="34">
        <f t="shared" si="505"/>
        <v>-440.95774000000006</v>
      </c>
      <c r="I96" s="34">
        <f t="shared" si="505"/>
        <v>-329.93787333333353</v>
      </c>
      <c r="J96" s="34">
        <f t="shared" si="505"/>
        <v>-218.91800666666654</v>
      </c>
      <c r="K96" s="34">
        <f t="shared" si="505"/>
        <v>0</v>
      </c>
      <c r="L96" s="34">
        <f t="shared" si="505"/>
        <v>0</v>
      </c>
      <c r="M96" s="34">
        <f t="shared" si="505"/>
        <v>0</v>
      </c>
      <c r="N96" s="34">
        <f t="shared" si="505"/>
        <v>0</v>
      </c>
      <c r="O96" s="34">
        <f t="shared" si="505"/>
        <v>0</v>
      </c>
      <c r="P96" s="34">
        <f t="shared" si="505"/>
        <v>0</v>
      </c>
      <c r="Q96" s="34">
        <f t="shared" si="505"/>
        <v>0</v>
      </c>
      <c r="R96" s="34">
        <f t="shared" si="505"/>
        <v>0</v>
      </c>
      <c r="S96" s="34">
        <f t="shared" si="505"/>
        <v>0</v>
      </c>
      <c r="T96" s="34">
        <f t="shared" si="505"/>
        <v>0</v>
      </c>
      <c r="U96" s="34">
        <f t="shared" si="505"/>
        <v>0</v>
      </c>
      <c r="V96" s="34">
        <f t="shared" si="505"/>
        <v>0</v>
      </c>
      <c r="W96" s="34">
        <f t="shared" si="505"/>
        <v>0</v>
      </c>
      <c r="X96" s="34">
        <f t="shared" si="505"/>
        <v>0</v>
      </c>
      <c r="Y96" s="34">
        <f t="shared" si="505"/>
        <v>0</v>
      </c>
      <c r="Z96" s="34">
        <f t="shared" si="505"/>
        <v>0</v>
      </c>
      <c r="AA96" s="34">
        <f t="shared" si="505"/>
        <v>0</v>
      </c>
      <c r="AB96" s="34">
        <f t="shared" si="505"/>
        <v>0</v>
      </c>
      <c r="AC96" s="34">
        <f t="shared" si="505"/>
        <v>0</v>
      </c>
      <c r="AD96" s="34">
        <f t="shared" ref="AD96:AN96" si="506">SUM(AD97)</f>
        <v>0</v>
      </c>
      <c r="AE96" s="34">
        <f t="shared" si="506"/>
        <v>0</v>
      </c>
      <c r="AF96" s="34">
        <f t="shared" si="506"/>
        <v>0</v>
      </c>
      <c r="AG96" s="34">
        <f t="shared" si="506"/>
        <v>0</v>
      </c>
      <c r="AH96" s="34">
        <f t="shared" si="506"/>
        <v>0</v>
      </c>
      <c r="AI96" s="34">
        <f t="shared" si="506"/>
        <v>0</v>
      </c>
      <c r="AJ96" s="34">
        <f t="shared" si="506"/>
        <v>0</v>
      </c>
      <c r="AK96" s="34">
        <f t="shared" si="506"/>
        <v>0</v>
      </c>
      <c r="AL96" s="34">
        <f t="shared" si="506"/>
        <v>0</v>
      </c>
      <c r="AM96" s="34">
        <f t="shared" si="506"/>
        <v>0</v>
      </c>
      <c r="AN96" s="34">
        <f t="shared" si="506"/>
        <v>0</v>
      </c>
    </row>
    <row r="97" spans="3:40" outlineLevel="1" x14ac:dyDescent="0.3">
      <c r="C97" s="72" t="s">
        <v>78</v>
      </c>
      <c r="D97" s="15">
        <f>SUM(E97:AN97)</f>
        <v>-2978.8060399999995</v>
      </c>
      <c r="E97" s="15">
        <f>E84-E93</f>
        <v>-774.01733999999965</v>
      </c>
      <c r="F97" s="15">
        <f t="shared" ref="F97:AB97" si="507">F84-F93</f>
        <v>-662.99747333333312</v>
      </c>
      <c r="G97" s="15">
        <f t="shared" si="507"/>
        <v>-551.97760666666659</v>
      </c>
      <c r="H97" s="15">
        <f t="shared" si="507"/>
        <v>-440.95774000000006</v>
      </c>
      <c r="I97" s="15">
        <f t="shared" si="507"/>
        <v>-329.93787333333353</v>
      </c>
      <c r="J97" s="15">
        <f t="shared" si="507"/>
        <v>-218.91800666666654</v>
      </c>
      <c r="K97" s="15">
        <f t="shared" si="507"/>
        <v>0</v>
      </c>
      <c r="L97" s="15">
        <f t="shared" si="507"/>
        <v>0</v>
      </c>
      <c r="M97" s="15">
        <f t="shared" si="507"/>
        <v>0</v>
      </c>
      <c r="N97" s="15">
        <f t="shared" si="507"/>
        <v>0</v>
      </c>
      <c r="O97" s="15">
        <f t="shared" si="507"/>
        <v>0</v>
      </c>
      <c r="P97" s="15">
        <f t="shared" si="507"/>
        <v>0</v>
      </c>
      <c r="Q97" s="15">
        <f t="shared" si="507"/>
        <v>0</v>
      </c>
      <c r="R97" s="15">
        <f t="shared" si="507"/>
        <v>0</v>
      </c>
      <c r="S97" s="15">
        <f t="shared" si="507"/>
        <v>0</v>
      </c>
      <c r="T97" s="15">
        <f t="shared" si="507"/>
        <v>0</v>
      </c>
      <c r="U97" s="15">
        <f t="shared" si="507"/>
        <v>0</v>
      </c>
      <c r="V97" s="15">
        <f t="shared" si="507"/>
        <v>0</v>
      </c>
      <c r="W97" s="15">
        <f t="shared" si="507"/>
        <v>0</v>
      </c>
      <c r="X97" s="15">
        <f t="shared" si="507"/>
        <v>0</v>
      </c>
      <c r="Y97" s="15">
        <f t="shared" si="507"/>
        <v>0</v>
      </c>
      <c r="Z97" s="15">
        <f t="shared" si="507"/>
        <v>0</v>
      </c>
      <c r="AA97" s="15">
        <f t="shared" si="507"/>
        <v>0</v>
      </c>
      <c r="AB97" s="15">
        <f t="shared" si="507"/>
        <v>0</v>
      </c>
      <c r="AC97" s="15">
        <f t="shared" ref="AC97:AN97" si="508">AC84-AC93</f>
        <v>0</v>
      </c>
      <c r="AD97" s="15">
        <f t="shared" si="508"/>
        <v>0</v>
      </c>
      <c r="AE97" s="15">
        <f t="shared" si="508"/>
        <v>0</v>
      </c>
      <c r="AF97" s="15">
        <f t="shared" si="508"/>
        <v>0</v>
      </c>
      <c r="AG97" s="15">
        <f t="shared" si="508"/>
        <v>0</v>
      </c>
      <c r="AH97" s="15">
        <f t="shared" si="508"/>
        <v>0</v>
      </c>
      <c r="AI97" s="15">
        <f t="shared" si="508"/>
        <v>0</v>
      </c>
      <c r="AJ97" s="15">
        <f t="shared" si="508"/>
        <v>0</v>
      </c>
      <c r="AK97" s="15">
        <f t="shared" si="508"/>
        <v>0</v>
      </c>
      <c r="AL97" s="15">
        <f t="shared" si="508"/>
        <v>0</v>
      </c>
      <c r="AM97" s="15">
        <f t="shared" si="508"/>
        <v>0</v>
      </c>
      <c r="AN97" s="15">
        <f t="shared" si="508"/>
        <v>0</v>
      </c>
    </row>
    <row r="98" spans="3:40" x14ac:dyDescent="0.3">
      <c r="C98" s="81" t="s">
        <v>81</v>
      </c>
      <c r="D98" s="35">
        <f>D99</f>
        <v>3.5859004539545457E-2</v>
      </c>
      <c r="E98" s="36">
        <f>E99</f>
        <v>0.30636793575302734</v>
      </c>
      <c r="F98" s="36">
        <f t="shared" ref="F98:AB98" si="509">F99</f>
        <v>0.27448642717544003</v>
      </c>
      <c r="G98" s="36">
        <f t="shared" si="509"/>
        <v>0.23953297379788308</v>
      </c>
      <c r="H98" s="36">
        <f t="shared" si="509"/>
        <v>0.2010411061139934</v>
      </c>
      <c r="I98" s="36">
        <f t="shared" si="509"/>
        <v>0.15844487594529211</v>
      </c>
      <c r="J98" s="36">
        <f t="shared" si="509"/>
        <v>0.11105084463800052</v>
      </c>
      <c r="K98" s="36">
        <f t="shared" si="509"/>
        <v>0</v>
      </c>
      <c r="L98" s="36">
        <f t="shared" si="509"/>
        <v>0</v>
      </c>
      <c r="M98" s="36">
        <f t="shared" si="509"/>
        <v>0</v>
      </c>
      <c r="N98" s="36">
        <f t="shared" si="509"/>
        <v>0</v>
      </c>
      <c r="O98" s="36">
        <f t="shared" si="509"/>
        <v>0</v>
      </c>
      <c r="P98" s="36">
        <f t="shared" si="509"/>
        <v>0</v>
      </c>
      <c r="Q98" s="36">
        <f t="shared" si="509"/>
        <v>0</v>
      </c>
      <c r="R98" s="36">
        <f t="shared" si="509"/>
        <v>0</v>
      </c>
      <c r="S98" s="36">
        <f t="shared" si="509"/>
        <v>0</v>
      </c>
      <c r="T98" s="36">
        <f t="shared" si="509"/>
        <v>0</v>
      </c>
      <c r="U98" s="36">
        <f t="shared" si="509"/>
        <v>0</v>
      </c>
      <c r="V98" s="36">
        <f t="shared" si="509"/>
        <v>0</v>
      </c>
      <c r="W98" s="36">
        <f t="shared" si="509"/>
        <v>0</v>
      </c>
      <c r="X98" s="36">
        <f t="shared" si="509"/>
        <v>0</v>
      </c>
      <c r="Y98" s="36">
        <f t="shared" si="509"/>
        <v>0</v>
      </c>
      <c r="Z98" s="36">
        <f t="shared" si="509"/>
        <v>0</v>
      </c>
      <c r="AA98" s="36">
        <f t="shared" si="509"/>
        <v>0</v>
      </c>
      <c r="AB98" s="36">
        <f t="shared" si="509"/>
        <v>0</v>
      </c>
      <c r="AC98" s="36">
        <f t="shared" ref="AC98" si="510">AC99</f>
        <v>0</v>
      </c>
      <c r="AD98" s="36">
        <f t="shared" ref="AD98" si="511">AD99</f>
        <v>0</v>
      </c>
      <c r="AE98" s="36">
        <f t="shared" ref="AE98" si="512">AE99</f>
        <v>0</v>
      </c>
      <c r="AF98" s="36">
        <f t="shared" ref="AF98" si="513">AF99</f>
        <v>0</v>
      </c>
      <c r="AG98" s="36">
        <f t="shared" ref="AG98" si="514">AG99</f>
        <v>0</v>
      </c>
      <c r="AH98" s="36">
        <f t="shared" ref="AH98" si="515">AH99</f>
        <v>0</v>
      </c>
      <c r="AI98" s="36">
        <f t="shared" ref="AI98" si="516">AI99</f>
        <v>0</v>
      </c>
      <c r="AJ98" s="36">
        <f t="shared" ref="AJ98" si="517">AJ99</f>
        <v>0</v>
      </c>
      <c r="AK98" s="36">
        <f t="shared" ref="AK98" si="518">AK99</f>
        <v>0</v>
      </c>
      <c r="AL98" s="36">
        <f t="shared" ref="AL98" si="519">AL99</f>
        <v>0</v>
      </c>
      <c r="AM98" s="36">
        <f t="shared" ref="AM98" si="520">AM99</f>
        <v>0</v>
      </c>
      <c r="AN98" s="36">
        <f t="shared" ref="AN98" si="521">AN99</f>
        <v>0</v>
      </c>
    </row>
    <row r="99" spans="3:40" outlineLevel="1" x14ac:dyDescent="0.3">
      <c r="C99" s="72" t="s">
        <v>79</v>
      </c>
      <c r="D99" s="37">
        <f>AVERAGE(E99:AN99)</f>
        <v>3.5859004539545457E-2</v>
      </c>
      <c r="E99" s="38">
        <f t="shared" ref="E99:AB99" si="522">1-(E84/E92)</f>
        <v>0.30636793575302734</v>
      </c>
      <c r="F99" s="38">
        <f t="shared" si="522"/>
        <v>0.27448642717544003</v>
      </c>
      <c r="G99" s="38">
        <f t="shared" si="522"/>
        <v>0.23953297379788308</v>
      </c>
      <c r="H99" s="38">
        <f t="shared" si="522"/>
        <v>0.2010411061139934</v>
      </c>
      <c r="I99" s="38">
        <f t="shared" si="522"/>
        <v>0.15844487594529211</v>
      </c>
      <c r="J99" s="38">
        <f t="shared" si="522"/>
        <v>0.11105084463800052</v>
      </c>
      <c r="K99" s="38">
        <f t="shared" si="522"/>
        <v>0</v>
      </c>
      <c r="L99" s="38">
        <f t="shared" si="522"/>
        <v>0</v>
      </c>
      <c r="M99" s="38">
        <f t="shared" si="522"/>
        <v>0</v>
      </c>
      <c r="N99" s="38">
        <f t="shared" si="522"/>
        <v>0</v>
      </c>
      <c r="O99" s="38">
        <f t="shared" si="522"/>
        <v>0</v>
      </c>
      <c r="P99" s="38">
        <f t="shared" si="522"/>
        <v>0</v>
      </c>
      <c r="Q99" s="38">
        <f t="shared" si="522"/>
        <v>0</v>
      </c>
      <c r="R99" s="38">
        <f t="shared" si="522"/>
        <v>0</v>
      </c>
      <c r="S99" s="38">
        <f t="shared" si="522"/>
        <v>0</v>
      </c>
      <c r="T99" s="38">
        <f t="shared" si="522"/>
        <v>0</v>
      </c>
      <c r="U99" s="38">
        <f t="shared" si="522"/>
        <v>0</v>
      </c>
      <c r="V99" s="38">
        <f t="shared" si="522"/>
        <v>0</v>
      </c>
      <c r="W99" s="38">
        <f t="shared" si="522"/>
        <v>0</v>
      </c>
      <c r="X99" s="38">
        <f t="shared" si="522"/>
        <v>0</v>
      </c>
      <c r="Y99" s="38">
        <f t="shared" si="522"/>
        <v>0</v>
      </c>
      <c r="Z99" s="38">
        <f t="shared" si="522"/>
        <v>0</v>
      </c>
      <c r="AA99" s="38">
        <f t="shared" si="522"/>
        <v>0</v>
      </c>
      <c r="AB99" s="38">
        <f t="shared" si="522"/>
        <v>0</v>
      </c>
      <c r="AC99" s="38">
        <f t="shared" ref="AC99:AN99" si="523">1-(AC84/AC92)</f>
        <v>0</v>
      </c>
      <c r="AD99" s="38">
        <f t="shared" si="523"/>
        <v>0</v>
      </c>
      <c r="AE99" s="38">
        <f t="shared" si="523"/>
        <v>0</v>
      </c>
      <c r="AF99" s="38">
        <f t="shared" si="523"/>
        <v>0</v>
      </c>
      <c r="AG99" s="38">
        <f t="shared" si="523"/>
        <v>0</v>
      </c>
      <c r="AH99" s="38">
        <f t="shared" si="523"/>
        <v>0</v>
      </c>
      <c r="AI99" s="38">
        <f t="shared" si="523"/>
        <v>0</v>
      </c>
      <c r="AJ99" s="38">
        <f t="shared" si="523"/>
        <v>0</v>
      </c>
      <c r="AK99" s="38">
        <f t="shared" si="523"/>
        <v>0</v>
      </c>
      <c r="AL99" s="38">
        <f t="shared" si="523"/>
        <v>0</v>
      </c>
      <c r="AM99" s="38">
        <f t="shared" si="523"/>
        <v>0</v>
      </c>
      <c r="AN99" s="38">
        <f t="shared" si="523"/>
        <v>0</v>
      </c>
    </row>
    <row r="101" spans="3:40" ht="17.25" thickBot="1" x14ac:dyDescent="0.35"/>
    <row r="102" spans="3:40" ht="17.25" thickBot="1" x14ac:dyDescent="0.35">
      <c r="C102" s="136" t="s">
        <v>91</v>
      </c>
      <c r="D102" s="137"/>
      <c r="E102" s="138"/>
    </row>
    <row r="103" spans="3:40" ht="17.25" thickBot="1" x14ac:dyDescent="0.35">
      <c r="C103" s="82" t="s">
        <v>120</v>
      </c>
      <c r="D103" s="39">
        <f>$D$7-$D$11</f>
        <v>1911</v>
      </c>
      <c r="E103" s="39" t="s">
        <v>121</v>
      </c>
    </row>
    <row r="104" spans="3:40" x14ac:dyDescent="0.3">
      <c r="C104" s="83" t="s">
        <v>123</v>
      </c>
      <c r="D104" s="40">
        <f>SUM(E51:AB51)</f>
        <v>968.19224761904809</v>
      </c>
      <c r="E104" s="84" t="s">
        <v>121</v>
      </c>
    </row>
    <row r="105" spans="3:40" x14ac:dyDescent="0.3">
      <c r="C105" s="85" t="s">
        <v>122</v>
      </c>
      <c r="D105" s="41">
        <f>SUM(E57:AB57)</f>
        <v>5083.0093000000006</v>
      </c>
      <c r="E105" s="86" t="s">
        <v>124</v>
      </c>
    </row>
    <row r="106" spans="3:40" x14ac:dyDescent="0.3">
      <c r="C106" s="85" t="s">
        <v>94</v>
      </c>
      <c r="D106" s="41">
        <f>SUM(E63:AB63)</f>
        <v>50487.278148375248</v>
      </c>
      <c r="E106" s="86" t="s">
        <v>125</v>
      </c>
    </row>
    <row r="107" spans="3:40" x14ac:dyDescent="0.3">
      <c r="C107" s="85" t="s">
        <v>119</v>
      </c>
      <c r="D107" s="41">
        <f>SUM(E69:AB69)</f>
        <v>0</v>
      </c>
      <c r="E107" s="86" t="s">
        <v>125</v>
      </c>
    </row>
    <row r="108" spans="3:40" ht="17.25" thickBot="1" x14ac:dyDescent="0.35">
      <c r="C108" s="87" t="s">
        <v>95</v>
      </c>
      <c r="D108" s="42">
        <f>$D$157/4</f>
        <v>1095.6947305770314</v>
      </c>
      <c r="E108" s="88" t="s">
        <v>126</v>
      </c>
    </row>
    <row r="109" spans="3:40" x14ac:dyDescent="0.3">
      <c r="D109" s="74"/>
    </row>
    <row r="111" spans="3:40" ht="17.25" hidden="1" thickBot="1" x14ac:dyDescent="0.35">
      <c r="C111" s="133" t="s">
        <v>132</v>
      </c>
      <c r="D111" s="134"/>
      <c r="E111" s="134"/>
      <c r="F111" s="135"/>
    </row>
    <row r="112" spans="3:40" ht="27.75" hidden="1" thickBot="1" x14ac:dyDescent="0.35">
      <c r="C112" s="89" t="s">
        <v>56</v>
      </c>
      <c r="D112" s="90" t="s">
        <v>57</v>
      </c>
      <c r="E112" s="91" t="s">
        <v>133</v>
      </c>
      <c r="F112" s="91" t="s">
        <v>134</v>
      </c>
    </row>
    <row r="113" spans="3:6" hidden="1" x14ac:dyDescent="0.3">
      <c r="C113" s="92" t="s">
        <v>58</v>
      </c>
      <c r="D113" s="92" t="s">
        <v>59</v>
      </c>
      <c r="E113" s="43">
        <v>2.2229000000000001</v>
      </c>
      <c r="F113" s="43">
        <f>E113-(E113*10%)</f>
        <v>2.00061</v>
      </c>
    </row>
    <row r="114" spans="3:6" hidden="1" x14ac:dyDescent="0.3">
      <c r="C114" s="93" t="s">
        <v>60</v>
      </c>
      <c r="D114" s="93" t="s">
        <v>61</v>
      </c>
      <c r="E114" s="44">
        <v>0.91379999999999995</v>
      </c>
      <c r="F114" s="44">
        <f t="shared" ref="F114:F124" si="524">E114-(E114*10%)</f>
        <v>0.82241999999999993</v>
      </c>
    </row>
    <row r="115" spans="3:6" hidden="1" x14ac:dyDescent="0.3">
      <c r="C115" s="93" t="s">
        <v>62</v>
      </c>
      <c r="D115" s="93" t="s">
        <v>63</v>
      </c>
      <c r="E115" s="44">
        <v>0.52600000000000002</v>
      </c>
      <c r="F115" s="44">
        <f t="shared" si="524"/>
        <v>0.47340000000000004</v>
      </c>
    </row>
    <row r="116" spans="3:6" hidden="1" x14ac:dyDescent="0.3">
      <c r="C116" s="93" t="s">
        <v>64</v>
      </c>
      <c r="D116" s="93" t="s">
        <v>65</v>
      </c>
      <c r="E116" s="44">
        <v>0.40479999999999999</v>
      </c>
      <c r="F116" s="44">
        <f t="shared" si="524"/>
        <v>0.36431999999999998</v>
      </c>
    </row>
    <row r="117" spans="3:6" hidden="1" x14ac:dyDescent="0.3">
      <c r="C117" s="94" t="s">
        <v>66</v>
      </c>
      <c r="D117" s="94" t="s">
        <v>67</v>
      </c>
      <c r="E117" s="55">
        <v>0.28349999999999997</v>
      </c>
      <c r="F117" s="55">
        <f t="shared" si="524"/>
        <v>0.25514999999999999</v>
      </c>
    </row>
    <row r="118" spans="3:6" hidden="1" x14ac:dyDescent="0.3">
      <c r="C118" s="94" t="s">
        <v>68</v>
      </c>
      <c r="D118" s="94" t="s">
        <v>69</v>
      </c>
      <c r="E118" s="55">
        <v>0.20899999999999999</v>
      </c>
      <c r="F118" s="55">
        <f t="shared" si="524"/>
        <v>0.18809999999999999</v>
      </c>
    </row>
    <row r="119" spans="3:6" hidden="1" x14ac:dyDescent="0.3">
      <c r="C119" s="94" t="s">
        <v>70</v>
      </c>
      <c r="D119" s="94" t="s">
        <v>71</v>
      </c>
      <c r="E119" s="55">
        <v>0.18659999999999999</v>
      </c>
      <c r="F119" s="55">
        <f t="shared" si="524"/>
        <v>0.16793999999999998</v>
      </c>
    </row>
    <row r="120" spans="3:6" hidden="1" x14ac:dyDescent="0.3">
      <c r="C120" s="94" t="s">
        <v>72</v>
      </c>
      <c r="D120" s="94" t="s">
        <v>73</v>
      </c>
      <c r="E120" s="55">
        <v>0.1502</v>
      </c>
      <c r="F120" s="55">
        <f t="shared" si="524"/>
        <v>0.13517999999999999</v>
      </c>
    </row>
    <row r="121" spans="3:6" hidden="1" x14ac:dyDescent="0.3">
      <c r="C121" s="94" t="s">
        <v>74</v>
      </c>
      <c r="D121" s="94" t="s">
        <v>75</v>
      </c>
      <c r="E121" s="55">
        <v>0.1366</v>
      </c>
      <c r="F121" s="55">
        <f t="shared" si="524"/>
        <v>0.12293999999999999</v>
      </c>
    </row>
    <row r="122" spans="3:6" ht="16.5" hidden="1" customHeight="1" x14ac:dyDescent="0.3">
      <c r="C122" s="94" t="s">
        <v>76</v>
      </c>
      <c r="D122" s="95" t="s">
        <v>77</v>
      </c>
      <c r="E122" s="56">
        <v>0.1246</v>
      </c>
      <c r="F122" s="56">
        <f t="shared" si="524"/>
        <v>0.11214</v>
      </c>
    </row>
    <row r="123" spans="3:6" ht="16.5" hidden="1" customHeight="1" x14ac:dyDescent="0.3">
      <c r="C123" s="95" t="s">
        <v>106</v>
      </c>
      <c r="D123" s="95" t="s">
        <v>107</v>
      </c>
      <c r="E123" s="56">
        <v>0.1171</v>
      </c>
      <c r="F123" s="56">
        <f t="shared" si="524"/>
        <v>0.10539</v>
      </c>
    </row>
    <row r="124" spans="3:6" ht="16.5" hidden="1" customHeight="1" thickBot="1" x14ac:dyDescent="0.35">
      <c r="C124" s="96" t="s">
        <v>130</v>
      </c>
      <c r="D124" s="96" t="s">
        <v>131</v>
      </c>
      <c r="E124" s="57">
        <v>9.7199999999999995E-2</v>
      </c>
      <c r="F124" s="57">
        <f t="shared" si="524"/>
        <v>8.7480000000000002E-2</v>
      </c>
    </row>
    <row r="125" spans="3:6" ht="16.5" hidden="1" customHeight="1" x14ac:dyDescent="0.3">
      <c r="C125" s="97"/>
      <c r="D125" s="98"/>
      <c r="E125" s="99"/>
      <c r="F125" s="99"/>
    </row>
    <row r="126" spans="3:6" ht="17.25" hidden="1" thickBot="1" x14ac:dyDescent="0.35"/>
    <row r="127" spans="3:6" ht="17.25" hidden="1" thickBot="1" x14ac:dyDescent="0.35">
      <c r="C127" s="100" t="s">
        <v>82</v>
      </c>
      <c r="D127" s="100" t="s">
        <v>83</v>
      </c>
    </row>
    <row r="128" spans="3:6" hidden="1" x14ac:dyDescent="0.3">
      <c r="C128" s="101" t="s">
        <v>84</v>
      </c>
      <c r="D128" s="102">
        <v>1.8</v>
      </c>
    </row>
    <row r="129" spans="3:5" hidden="1" x14ac:dyDescent="0.3">
      <c r="C129" s="103" t="s">
        <v>85</v>
      </c>
      <c r="D129" s="104">
        <v>1.6</v>
      </c>
    </row>
    <row r="130" spans="3:5" hidden="1" x14ac:dyDescent="0.3">
      <c r="C130" s="103" t="s">
        <v>86</v>
      </c>
      <c r="D130" s="104">
        <v>1.4</v>
      </c>
    </row>
    <row r="131" spans="3:5" hidden="1" x14ac:dyDescent="0.3">
      <c r="C131" s="103" t="s">
        <v>87</v>
      </c>
      <c r="D131" s="104">
        <v>1.2</v>
      </c>
    </row>
    <row r="132" spans="3:5" hidden="1" x14ac:dyDescent="0.3">
      <c r="C132" s="103" t="s">
        <v>88</v>
      </c>
      <c r="D132" s="104">
        <v>1</v>
      </c>
    </row>
    <row r="133" spans="3:5" hidden="1" x14ac:dyDescent="0.3">
      <c r="C133" s="103" t="s">
        <v>89</v>
      </c>
      <c r="D133" s="104">
        <v>0.8</v>
      </c>
    </row>
    <row r="134" spans="3:5" hidden="1" x14ac:dyDescent="0.3">
      <c r="C134" s="103" t="s">
        <v>143</v>
      </c>
      <c r="D134" s="104">
        <v>0.6</v>
      </c>
    </row>
    <row r="135" spans="3:5" hidden="1" x14ac:dyDescent="0.3">
      <c r="C135" s="103" t="s">
        <v>144</v>
      </c>
      <c r="D135" s="104">
        <v>0.4</v>
      </c>
    </row>
    <row r="136" spans="3:5" hidden="1" x14ac:dyDescent="0.3">
      <c r="C136" s="103" t="s">
        <v>102</v>
      </c>
      <c r="D136" s="104">
        <v>0.35</v>
      </c>
    </row>
    <row r="137" spans="3:5" hidden="1" x14ac:dyDescent="0.3">
      <c r="C137" s="103" t="s">
        <v>103</v>
      </c>
      <c r="D137" s="104">
        <v>0.3</v>
      </c>
    </row>
    <row r="138" spans="3:5" hidden="1" x14ac:dyDescent="0.3">
      <c r="C138" s="103" t="s">
        <v>104</v>
      </c>
      <c r="D138" s="104">
        <v>0.25</v>
      </c>
    </row>
    <row r="139" spans="3:5" ht="17.25" hidden="1" thickBot="1" x14ac:dyDescent="0.35">
      <c r="C139" s="105" t="s">
        <v>105</v>
      </c>
      <c r="D139" s="106">
        <v>0.15</v>
      </c>
    </row>
    <row r="140" spans="3:5" ht="17.25" hidden="1" thickBot="1" x14ac:dyDescent="0.35"/>
    <row r="141" spans="3:5" ht="17.25" hidden="1" thickBot="1" x14ac:dyDescent="0.35">
      <c r="C141" s="139" t="s">
        <v>97</v>
      </c>
      <c r="D141" s="140"/>
      <c r="E141" s="141"/>
    </row>
    <row r="142" spans="3:5" hidden="1" x14ac:dyDescent="0.3">
      <c r="C142" s="107" t="s">
        <v>96</v>
      </c>
      <c r="D142" s="45">
        <f>$D$106</f>
        <v>50487.278148375248</v>
      </c>
      <c r="E142" s="108" t="s">
        <v>125</v>
      </c>
    </row>
    <row r="143" spans="3:5" hidden="1" x14ac:dyDescent="0.3">
      <c r="C143" s="109" t="s">
        <v>98</v>
      </c>
      <c r="D143" s="110" t="s">
        <v>127</v>
      </c>
      <c r="E143" s="111" t="s">
        <v>128</v>
      </c>
    </row>
    <row r="144" spans="3:5" hidden="1" x14ac:dyDescent="0.3">
      <c r="C144" s="109" t="s">
        <v>99</v>
      </c>
      <c r="D144" s="110" t="s">
        <v>93</v>
      </c>
      <c r="E144" s="111" t="s">
        <v>142</v>
      </c>
    </row>
    <row r="145" spans="2:5" hidden="1" x14ac:dyDescent="0.3">
      <c r="C145" s="109" t="s">
        <v>100</v>
      </c>
      <c r="D145" s="110" t="s">
        <v>101</v>
      </c>
      <c r="E145" s="111" t="s">
        <v>129</v>
      </c>
    </row>
    <row r="146" spans="2:5" ht="17.25" hidden="1" thickBot="1" x14ac:dyDescent="0.35">
      <c r="C146" s="112" t="s">
        <v>108</v>
      </c>
      <c r="D146" s="113">
        <v>24.9</v>
      </c>
      <c r="E146" s="114" t="s">
        <v>139</v>
      </c>
    </row>
    <row r="147" spans="2:5" ht="17.25" hidden="1" thickBot="1" x14ac:dyDescent="0.35"/>
    <row r="148" spans="2:5" hidden="1" x14ac:dyDescent="0.3">
      <c r="C148" s="115" t="s">
        <v>109</v>
      </c>
      <c r="D148" s="46">
        <f>D142*D146</f>
        <v>1257133.2258945436</v>
      </c>
      <c r="E148" s="48" t="s">
        <v>139</v>
      </c>
    </row>
    <row r="149" spans="2:5" hidden="1" x14ac:dyDescent="0.3">
      <c r="C149" s="109" t="s">
        <v>110</v>
      </c>
      <c r="D149" s="116">
        <v>1024</v>
      </c>
      <c r="E149" s="116" t="s">
        <v>139</v>
      </c>
    </row>
    <row r="150" spans="2:5" ht="17.25" hidden="1" thickBot="1" x14ac:dyDescent="0.35">
      <c r="C150" s="112" t="s">
        <v>111</v>
      </c>
      <c r="D150" s="117">
        <v>0.05</v>
      </c>
      <c r="E150" s="118"/>
    </row>
    <row r="151" spans="2:5" ht="17.25" hidden="1" thickBot="1" x14ac:dyDescent="0.35"/>
    <row r="152" spans="2:5" hidden="1" x14ac:dyDescent="0.3">
      <c r="C152" s="119" t="s">
        <v>112</v>
      </c>
      <c r="D152" s="48">
        <f>(D148*D150)+D148</f>
        <v>1319989.8871892707</v>
      </c>
      <c r="E152" s="120" t="s">
        <v>139</v>
      </c>
    </row>
    <row r="153" spans="2:5" ht="17.25" hidden="1" thickBot="1" x14ac:dyDescent="0.35">
      <c r="C153" s="121" t="s">
        <v>113</v>
      </c>
      <c r="D153" s="49">
        <f>D152/D149</f>
        <v>1289.0526242082722</v>
      </c>
      <c r="E153" s="122" t="s">
        <v>140</v>
      </c>
    </row>
    <row r="154" spans="2:5" ht="17.25" hidden="1" thickBot="1" x14ac:dyDescent="0.35">
      <c r="B154" s="47">
        <f>$D$5</f>
        <v>24</v>
      </c>
      <c r="C154" s="121" t="s">
        <v>115</v>
      </c>
      <c r="D154" s="49">
        <f>D152*E154</f>
        <v>131998.98871892708</v>
      </c>
      <c r="E154" s="123">
        <v>0.1</v>
      </c>
    </row>
    <row r="155" spans="2:5" ht="17.25" hidden="1" thickBot="1" x14ac:dyDescent="0.35">
      <c r="C155" s="124" t="s">
        <v>116</v>
      </c>
      <c r="D155" s="50">
        <f>D154*B154</f>
        <v>3167975.7292542499</v>
      </c>
      <c r="E155" s="125" t="s">
        <v>139</v>
      </c>
    </row>
    <row r="156" spans="2:5" ht="17.25" hidden="1" thickBot="1" x14ac:dyDescent="0.35">
      <c r="B156" s="126"/>
      <c r="C156" s="126"/>
      <c r="D156" s="126"/>
    </row>
    <row r="157" spans="2:5" ht="17.25" hidden="1" thickBot="1" x14ac:dyDescent="0.35">
      <c r="C157" s="127" t="s">
        <v>117</v>
      </c>
      <c r="D157" s="51">
        <f>(D152+D155)/D149</f>
        <v>4382.7789223081254</v>
      </c>
      <c r="E157" s="127" t="s">
        <v>114</v>
      </c>
    </row>
    <row r="158" spans="2:5" ht="17.25" hidden="1" thickBot="1" x14ac:dyDescent="0.35"/>
    <row r="159" spans="2:5" hidden="1" x14ac:dyDescent="0.3">
      <c r="C159" s="128" t="s">
        <v>16</v>
      </c>
      <c r="D159" s="52">
        <f>IF(D142&lt;=1000,E113,IF(AND(D142&gt;1000,D142&lt;=2500),E114,IF(AND(D42&gt;2500,D142&lt;=4500),E115,IF(AND(D142&gt;4500,D142&lt;=6000),E116,IF(AND(D142&gt;6000,D142&lt;=9000),E117,IF(AND(D142&gt;9000,D142&lt;=13000),E118,IF(AND(D142&gt;13000,D142&lt;=15000),E119,IF(AND(D142&gt;15000,D142&lt;=20000),E120,IF(AND(D142&gt;20000,D142&lt;=30000),E121,IF(AND(D142&gt;30000,D142&lt;=40000),E122,IF(AND(D142&gt;40000,D142&lt;=50000),E123,IF(D152&gt;50000,E124))))))))))))</f>
        <v>9.7199999999999995E-2</v>
      </c>
      <c r="E159" s="128" t="s">
        <v>142</v>
      </c>
    </row>
    <row r="160" spans="2:5" hidden="1" x14ac:dyDescent="0.3">
      <c r="C160" s="129" t="s">
        <v>137</v>
      </c>
      <c r="D160" s="53">
        <f>IF(D142&lt;=1000,F113,IF(AND(D142&gt;1000,D142&lt;=2500),F114,IF(AND(D42&gt;2500,D142&lt;=4500),F115,IF(AND(D142&gt;4500,D142&lt;=6000),F116,IF(AND(D142&gt;6000,D142&lt;=9000),F117,IF(AND(D142&gt;9000,D142&lt;=13000),F118,IF(AND(D142&gt;13000,D142&lt;=15000),F119,IF(AND(D142&gt;15000,D142&lt;=20000),F120,IF(AND(D142&gt;20000,D142&lt;=30000),F121,IF(AND(D142&gt;30000,D142&lt;=40000),F122,IF(AND(D142&gt;40000,D142&lt;=50000),F123,IF(D152&gt;50000,F124))))))))))))</f>
        <v>8.7480000000000002E-2</v>
      </c>
      <c r="E160" s="129" t="s">
        <v>142</v>
      </c>
    </row>
    <row r="161" spans="3:6" ht="17.25" hidden="1" thickBot="1" x14ac:dyDescent="0.35">
      <c r="C161" s="130" t="s">
        <v>138</v>
      </c>
      <c r="D161" s="54">
        <f>IF(D157&lt;=100,D128,IF(AND(D157&gt;100,D157&lt;=200),D129,IF(AND(D157&gt;200,D157&lt;=300),D130,IF(AND(D157&gt;300,D157&lt;=400),D131,IF(AND(D157&gt;400,D157&lt;=500),D132,IF(AND(D157&gt;500,D157&lt;=1000),D133,IF(AND(D157&gt;1000,D157&lt;=5000),D134,IF(AND(D157&gt;5000,D157&lt;=10000),D135,IF(AND(D157&gt;10000,D157&lt;=20000),D136,IF(AND(D157&gt;20000,D157&lt;=30000),D137,IF(AND(D157&gt;30000,D157&lt;=40000),D138,IF(D157&gt;40000,D139))))))))))))</f>
        <v>0.6</v>
      </c>
      <c r="E161" s="130" t="s">
        <v>141</v>
      </c>
    </row>
    <row r="162" spans="3:6" hidden="1" x14ac:dyDescent="0.3"/>
    <row r="163" spans="3:6" ht="17.25" hidden="1" thickBot="1" x14ac:dyDescent="0.35"/>
    <row r="164" spans="3:6" ht="17.25" hidden="1" thickBot="1" x14ac:dyDescent="0.35">
      <c r="C164" s="133" t="s">
        <v>150</v>
      </c>
      <c r="D164" s="134"/>
      <c r="E164" s="134"/>
      <c r="F164" s="135"/>
    </row>
    <row r="165" spans="3:6" ht="27" hidden="1" x14ac:dyDescent="0.3">
      <c r="C165" s="89" t="s">
        <v>56</v>
      </c>
      <c r="D165" s="90" t="s">
        <v>57</v>
      </c>
      <c r="E165" s="91" t="s">
        <v>133</v>
      </c>
      <c r="F165" s="91" t="s">
        <v>134</v>
      </c>
    </row>
    <row r="166" spans="3:6" hidden="1" x14ac:dyDescent="0.3">
      <c r="C166" s="94" t="s">
        <v>66</v>
      </c>
      <c r="D166" s="94">
        <v>338</v>
      </c>
      <c r="E166" s="55">
        <v>0.28349999999999997</v>
      </c>
      <c r="F166" s="55">
        <f t="shared" ref="F166:F173" si="525">E166-(E166*10%)</f>
        <v>0.25514999999999999</v>
      </c>
    </row>
    <row r="167" spans="3:6" hidden="1" x14ac:dyDescent="0.3">
      <c r="C167" s="94" t="s">
        <v>68</v>
      </c>
      <c r="D167" s="94">
        <v>506</v>
      </c>
      <c r="E167" s="55">
        <v>0.20899999999999999</v>
      </c>
      <c r="F167" s="55">
        <f t="shared" si="525"/>
        <v>0.18809999999999999</v>
      </c>
    </row>
    <row r="168" spans="3:6" hidden="1" x14ac:dyDescent="0.3">
      <c r="C168" s="94" t="s">
        <v>70</v>
      </c>
      <c r="D168" s="94">
        <v>731</v>
      </c>
      <c r="E168" s="55">
        <v>0.18659999999999999</v>
      </c>
      <c r="F168" s="55">
        <f t="shared" si="525"/>
        <v>0.16793999999999998</v>
      </c>
    </row>
    <row r="169" spans="3:6" hidden="1" x14ac:dyDescent="0.3">
      <c r="C169" s="94" t="s">
        <v>72</v>
      </c>
      <c r="D169" s="94">
        <v>843</v>
      </c>
      <c r="E169" s="55">
        <v>0.1502</v>
      </c>
      <c r="F169" s="55">
        <f t="shared" si="525"/>
        <v>0.13517999999999999</v>
      </c>
    </row>
    <row r="170" spans="3:6" hidden="1" x14ac:dyDescent="0.3">
      <c r="C170" s="94" t="s">
        <v>74</v>
      </c>
      <c r="D170" s="94">
        <v>1123.42</v>
      </c>
      <c r="E170" s="55">
        <v>0.1366</v>
      </c>
      <c r="F170" s="55">
        <f t="shared" si="525"/>
        <v>0.12293999999999999</v>
      </c>
    </row>
    <row r="171" spans="3:6" hidden="1" x14ac:dyDescent="0.3">
      <c r="C171" s="94" t="s">
        <v>76</v>
      </c>
      <c r="D171" s="95">
        <v>1685.13</v>
      </c>
      <c r="E171" s="56">
        <v>0.1246</v>
      </c>
      <c r="F171" s="56">
        <f t="shared" si="525"/>
        <v>0.11214</v>
      </c>
    </row>
    <row r="172" spans="3:6" hidden="1" x14ac:dyDescent="0.3">
      <c r="C172" s="95" t="s">
        <v>106</v>
      </c>
      <c r="D172" s="95">
        <v>2246.84</v>
      </c>
      <c r="E172" s="56">
        <v>0.1171</v>
      </c>
      <c r="F172" s="56">
        <f t="shared" si="525"/>
        <v>0.10539</v>
      </c>
    </row>
    <row r="173" spans="3:6" ht="17.25" hidden="1" thickBot="1" x14ac:dyDescent="0.35">
      <c r="C173" s="96" t="s">
        <v>130</v>
      </c>
      <c r="D173" s="96">
        <v>2808.54</v>
      </c>
      <c r="E173" s="57">
        <v>9.7199999999999995E-2</v>
      </c>
      <c r="F173" s="57">
        <f t="shared" si="525"/>
        <v>8.7480000000000002E-2</v>
      </c>
    </row>
    <row r="174" spans="3:6" ht="17.25" hidden="1" thickBot="1" x14ac:dyDescent="0.35">
      <c r="C174" s="47" t="s">
        <v>149</v>
      </c>
      <c r="D174" s="58">
        <f>AVERAGE(D166:D173)</f>
        <v>1285.24125</v>
      </c>
      <c r="E174" s="59">
        <f t="shared" ref="E174:F174" si="526">AVERAGE(E166:E173)</f>
        <v>0.16309999999999999</v>
      </c>
      <c r="F174" s="59">
        <f t="shared" si="526"/>
        <v>0.14678999999999998</v>
      </c>
    </row>
  </sheetData>
  <sheetProtection algorithmName="SHA-512" hashValue="fWhYRA5rzIELlLE4QxYU/s4FSNPhNVfKDs3LcsidOQT3CGiySd4ANclN35wpZOLEUoaBjDabE48xagR9jqbYJA==" saltValue="SoYYT/cJPv0L0zd6N5vx6g==" spinCount="100000" sheet="1" objects="1" scenarios="1"/>
  <dataConsolidate/>
  <mergeCells count="27">
    <mergeCell ref="D58:D59"/>
    <mergeCell ref="C63:D63"/>
    <mergeCell ref="D64:D65"/>
    <mergeCell ref="D52:D53"/>
    <mergeCell ref="C42:D42"/>
    <mergeCell ref="D43:D44"/>
    <mergeCell ref="C57:D57"/>
    <mergeCell ref="C26:D26"/>
    <mergeCell ref="D27:D28"/>
    <mergeCell ref="C34:D34"/>
    <mergeCell ref="D35:D36"/>
    <mergeCell ref="C51:D51"/>
    <mergeCell ref="C69:D69"/>
    <mergeCell ref="D70:D71"/>
    <mergeCell ref="C75:D75"/>
    <mergeCell ref="D76:D77"/>
    <mergeCell ref="C82:D82"/>
    <mergeCell ref="D83:D84"/>
    <mergeCell ref="C86:D86"/>
    <mergeCell ref="D87:D88"/>
    <mergeCell ref="C90:D90"/>
    <mergeCell ref="D91:D92"/>
    <mergeCell ref="C164:F164"/>
    <mergeCell ref="C102:E102"/>
    <mergeCell ref="C141:E141"/>
    <mergeCell ref="C111:F111"/>
    <mergeCell ref="C94:D9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C3F01-2C39-4F0A-A512-ACBD57B00A8C}">
  <sheetPr codeName="Feuil2"/>
  <dimension ref="B3:C8"/>
  <sheetViews>
    <sheetView workbookViewId="0">
      <selection activeCell="C4" sqref="C4:C8"/>
    </sheetView>
  </sheetViews>
  <sheetFormatPr baseColWidth="10" defaultRowHeight="15" x14ac:dyDescent="0.25"/>
  <cols>
    <col min="2" max="2" width="54.5703125" bestFit="1" customWidth="1"/>
  </cols>
  <sheetData>
    <row r="3" spans="2:3" x14ac:dyDescent="0.25">
      <c r="B3" s="71" t="s">
        <v>24</v>
      </c>
      <c r="C3" s="25">
        <f>SUM(C4:C8)</f>
        <v>1752.4099999999999</v>
      </c>
    </row>
    <row r="4" spans="2:3" x14ac:dyDescent="0.25">
      <c r="B4" s="72" t="s">
        <v>152</v>
      </c>
      <c r="C4" s="132">
        <v>735.81</v>
      </c>
    </row>
    <row r="5" spans="2:3" x14ac:dyDescent="0.25">
      <c r="B5" s="72" t="s">
        <v>154</v>
      </c>
      <c r="C5" s="132">
        <v>101.66</v>
      </c>
    </row>
    <row r="6" spans="2:3" x14ac:dyDescent="0.25">
      <c r="B6" s="72" t="s">
        <v>153</v>
      </c>
      <c r="C6" s="132">
        <v>50.83</v>
      </c>
    </row>
    <row r="7" spans="2:3" x14ac:dyDescent="0.25">
      <c r="B7" s="72" t="s">
        <v>44</v>
      </c>
      <c r="C7" s="132">
        <v>457.47</v>
      </c>
    </row>
    <row r="8" spans="2:3" x14ac:dyDescent="0.25">
      <c r="B8" s="72" t="s">
        <v>155</v>
      </c>
      <c r="C8" s="132">
        <v>406.64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Flujo General</vt:lpstr>
      <vt:lpstr>Facturación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2020-06-20T00:21:32Z</dcterms:created>
  <dcterms:modified xsi:type="dcterms:W3CDTF">2020-06-28T18:34:43Z</dcterms:modified>
</cp:coreProperties>
</file>