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E5C2615E-444E-4D40-9603-31DE4AA7562E}" xr6:coauthVersionLast="45" xr6:coauthVersionMax="45" xr10:uidLastSave="{00000000-0000-0000-0000-000000000000}"/>
  <bookViews>
    <workbookView xWindow="-120" yWindow="-120" windowWidth="20730" windowHeight="11160" xr2:uid="{286A2B7A-D139-4434-89CB-6D0DB3FD057F}"/>
  </bookViews>
  <sheets>
    <sheet name="Flujo General" sheetId="3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3" l="1"/>
  <c r="C7" i="3"/>
  <c r="C27" i="3" s="1"/>
  <c r="C8" i="3"/>
  <c r="C9" i="3"/>
  <c r="C10" i="3"/>
  <c r="C19" i="3" s="1"/>
  <c r="C11" i="3"/>
  <c r="C12" i="3"/>
  <c r="E18" i="3" s="1"/>
  <c r="E17" i="3" s="1"/>
  <c r="E21" i="3" s="1"/>
  <c r="D18" i="3"/>
  <c r="D17" i="3" s="1"/>
  <c r="D21" i="3" s="1"/>
  <c r="D24" i="3"/>
  <c r="E24" i="3"/>
  <c r="F24" i="3"/>
  <c r="G24" i="3"/>
  <c r="H24" i="3"/>
  <c r="I24" i="3"/>
  <c r="J24" i="3"/>
  <c r="K24" i="3"/>
  <c r="L24" i="3"/>
  <c r="M24" i="3"/>
  <c r="N24" i="3"/>
  <c r="C32" i="3"/>
  <c r="D32" i="3"/>
  <c r="E32" i="3"/>
  <c r="F32" i="3"/>
  <c r="G32" i="3"/>
  <c r="C34" i="3"/>
  <c r="D34" i="3"/>
  <c r="E34" i="3"/>
  <c r="F34" i="3"/>
  <c r="G34" i="3"/>
  <c r="K35" i="3"/>
  <c r="M35" i="3"/>
  <c r="H36" i="3"/>
  <c r="H35" i="3" s="1"/>
  <c r="I36" i="3"/>
  <c r="I35" i="3" s="1"/>
  <c r="J36" i="3"/>
  <c r="J35" i="3" s="1"/>
  <c r="K36" i="3"/>
  <c r="L36" i="3"/>
  <c r="L35" i="3" s="1"/>
  <c r="M36" i="3"/>
  <c r="N36" i="3"/>
  <c r="N35" i="3" s="1"/>
  <c r="C38" i="3"/>
  <c r="D38" i="3"/>
  <c r="E38" i="3"/>
  <c r="F38" i="3"/>
  <c r="G38" i="3"/>
  <c r="C43" i="3"/>
  <c r="D43" i="3" s="1"/>
  <c r="E43" i="3" s="1"/>
  <c r="L18" i="3" l="1"/>
  <c r="L17" i="3" s="1"/>
  <c r="L21" i="3" s="1"/>
  <c r="J18" i="3"/>
  <c r="J17" i="3" s="1"/>
  <c r="J21" i="3" s="1"/>
  <c r="I18" i="3"/>
  <c r="I17" i="3" s="1"/>
  <c r="I21" i="3" s="1"/>
  <c r="C18" i="3"/>
  <c r="C17" i="3" s="1"/>
  <c r="C21" i="3" s="1"/>
  <c r="D37" i="3" s="1"/>
  <c r="D36" i="3" s="1"/>
  <c r="D35" i="3" s="1"/>
  <c r="H18" i="3"/>
  <c r="H17" i="3" s="1"/>
  <c r="H21" i="3" s="1"/>
  <c r="G18" i="3"/>
  <c r="G17" i="3" s="1"/>
  <c r="G21" i="3" s="1"/>
  <c r="N18" i="3"/>
  <c r="N17" i="3" s="1"/>
  <c r="N21" i="3" s="1"/>
  <c r="N34" i="3" s="1"/>
  <c r="F18" i="3"/>
  <c r="F17" i="3" s="1"/>
  <c r="F21" i="3" s="1"/>
  <c r="K18" i="3"/>
  <c r="K17" i="3" s="1"/>
  <c r="K21" i="3" s="1"/>
  <c r="M18" i="3"/>
  <c r="M17" i="3" s="1"/>
  <c r="M21" i="3" s="1"/>
  <c r="M34" i="3" s="1"/>
  <c r="C25" i="3"/>
  <c r="C24" i="3" s="1"/>
  <c r="F43" i="3"/>
  <c r="F37" i="3"/>
  <c r="F36" i="3" s="1"/>
  <c r="F35" i="3" s="1"/>
  <c r="G37" i="3"/>
  <c r="G36" i="3" s="1"/>
  <c r="G35" i="3" s="1"/>
  <c r="C37" i="3"/>
  <c r="E37" i="3"/>
  <c r="E36" i="3" s="1"/>
  <c r="E35" i="3" s="1"/>
  <c r="C29" i="3"/>
  <c r="C28" i="3" s="1"/>
  <c r="C26" i="3"/>
  <c r="C36" i="3" l="1"/>
  <c r="D26" i="3"/>
  <c r="D27" i="3"/>
  <c r="D29" i="3" s="1"/>
  <c r="D28" i="3" s="1"/>
  <c r="D41" i="3" s="1"/>
  <c r="D46" i="3" s="1"/>
  <c r="G43" i="3"/>
  <c r="K33" i="3" l="1"/>
  <c r="K34" i="3" s="1"/>
  <c r="L33" i="3"/>
  <c r="N39" i="3"/>
  <c r="N38" i="3" s="1"/>
  <c r="J33" i="3"/>
  <c r="H43" i="3"/>
  <c r="H33" i="3"/>
  <c r="I33" i="3"/>
  <c r="N33" i="3"/>
  <c r="N32" i="3" s="1"/>
  <c r="K39" i="3"/>
  <c r="K38" i="3" s="1"/>
  <c r="M39" i="3"/>
  <c r="M38" i="3" s="1"/>
  <c r="C35" i="3"/>
  <c r="C41" i="3" s="1"/>
  <c r="C46" i="3" s="1"/>
  <c r="M33" i="3"/>
  <c r="M32" i="3" s="1"/>
  <c r="L34" i="3"/>
  <c r="L32" i="3"/>
  <c r="L39" i="3"/>
  <c r="L38" i="3" s="1"/>
  <c r="E26" i="3"/>
  <c r="E27" i="3"/>
  <c r="E29" i="3" s="1"/>
  <c r="E28" i="3" s="1"/>
  <c r="E41" i="3" s="1"/>
  <c r="E46" i="3" s="1"/>
  <c r="J39" i="3"/>
  <c r="J38" i="3" s="1"/>
  <c r="I39" i="3"/>
  <c r="I38" i="3" s="1"/>
  <c r="H39" i="3"/>
  <c r="H38" i="3" s="1"/>
  <c r="K32" i="3" l="1"/>
  <c r="F26" i="3"/>
  <c r="F27" i="3"/>
  <c r="F29" i="3" s="1"/>
  <c r="F28" i="3" s="1"/>
  <c r="F41" i="3" s="1"/>
  <c r="F46" i="3" s="1"/>
  <c r="I34" i="3"/>
  <c r="I32" i="3"/>
  <c r="H32" i="3"/>
  <c r="H34" i="3"/>
  <c r="I43" i="3"/>
  <c r="J34" i="3"/>
  <c r="J32" i="3"/>
  <c r="G26" i="3" l="1"/>
  <c r="G27" i="3"/>
  <c r="G29" i="3" s="1"/>
  <c r="G28" i="3" s="1"/>
  <c r="G41" i="3" s="1"/>
  <c r="G46" i="3" s="1"/>
  <c r="J43" i="3"/>
  <c r="K43" i="3" l="1"/>
  <c r="H27" i="3"/>
  <c r="H29" i="3" s="1"/>
  <c r="H28" i="3" s="1"/>
  <c r="H41" i="3" s="1"/>
  <c r="H46" i="3" s="1"/>
  <c r="H26" i="3"/>
  <c r="I27" i="3" l="1"/>
  <c r="I29" i="3" s="1"/>
  <c r="I28" i="3" s="1"/>
  <c r="I41" i="3" s="1"/>
  <c r="I46" i="3" s="1"/>
  <c r="I26" i="3"/>
  <c r="L43" i="3"/>
  <c r="M43" i="3" l="1"/>
  <c r="J27" i="3"/>
  <c r="J29" i="3" s="1"/>
  <c r="J28" i="3" s="1"/>
  <c r="J41" i="3" s="1"/>
  <c r="J46" i="3" s="1"/>
  <c r="J26" i="3"/>
  <c r="K27" i="3" l="1"/>
  <c r="K29" i="3" s="1"/>
  <c r="K28" i="3" s="1"/>
  <c r="K41" i="3" s="1"/>
  <c r="K46" i="3" s="1"/>
  <c r="K26" i="3"/>
  <c r="N43" i="3"/>
  <c r="L27" i="3" l="1"/>
  <c r="L29" i="3" s="1"/>
  <c r="L28" i="3" s="1"/>
  <c r="L41" i="3" s="1"/>
  <c r="L46" i="3" s="1"/>
  <c r="L26" i="3"/>
  <c r="M26" i="3" l="1"/>
  <c r="M27" i="3"/>
  <c r="M29" i="3" s="1"/>
  <c r="M28" i="3" s="1"/>
  <c r="M41" i="3" s="1"/>
  <c r="M46" i="3" s="1"/>
  <c r="N26" i="3" l="1"/>
  <c r="N27" i="3"/>
  <c r="N29" i="3" s="1"/>
  <c r="N28" i="3" s="1"/>
  <c r="N41" i="3" s="1"/>
  <c r="N46" i="3" s="1"/>
</calcChain>
</file>

<file path=xl/sharedStrings.xml><?xml version="1.0" encoding="utf-8"?>
<sst xmlns="http://schemas.openxmlformats.org/spreadsheetml/2006/main" count="34" uniqueCount="34">
  <si>
    <t>PROPUESTA DE IMPLEMENTACIÓN DE SOLUCIÓN INTEGRAL DEL ADMINISTRACIÓN DOCUMENTAL FÍSICA Y DIGITAL</t>
  </si>
  <si>
    <t>PRESUPUESTO DEL PROYECTO MES</t>
  </si>
  <si>
    <t>TOTAL DE CAJAS BAJO CUSTODIA</t>
  </si>
  <si>
    <t>TIEMPO DE DESTRUCCIÓN DE CAJAS EN MESES</t>
  </si>
  <si>
    <t>CANTIDAD DE CAJAS A DESTRUIR</t>
  </si>
  <si>
    <t>CANTIDAD DE CAJAS A DESTRUIR POR MES</t>
  </si>
  <si>
    <t>VALOR DE DESTRUCCIÓN POR CAJA</t>
  </si>
  <si>
    <t>VALOR DE CUSTODIA POR MES</t>
  </si>
  <si>
    <t>VALOR DE DIGITALIZACIÓN</t>
  </si>
  <si>
    <t xml:space="preserve">VALOR DE ORDENAMIENTO POR FILE </t>
  </si>
  <si>
    <t>PERIODO DE AHORRO</t>
  </si>
  <si>
    <t>AHORRO EN CUSTODIA POR DESTRUCCIÓN</t>
  </si>
  <si>
    <t>Valor a favor por destrucción</t>
  </si>
  <si>
    <t>Cantidad de Cajas Destruidas</t>
  </si>
  <si>
    <t>TOTAL AHORRO</t>
  </si>
  <si>
    <t>GASTO CORRIENTE</t>
  </si>
  <si>
    <t>GASTO POR DESTRUCCIÓN</t>
  </si>
  <si>
    <t>Valor de Destrucción Mensual</t>
  </si>
  <si>
    <t>TOTAL DE CAJAS A CANCELAR POR MES</t>
  </si>
  <si>
    <t>Cajas para Custodia</t>
  </si>
  <si>
    <t xml:space="preserve">PAGO POR CUSTODIA FÍSICA MENSUAL </t>
  </si>
  <si>
    <t>Valor Mensual Menos Destrucción</t>
  </si>
  <si>
    <t>INVERSIÓN DE DIGITALIZACIÓN</t>
  </si>
  <si>
    <t>INVERSIÓN POR DIGITALIZACIÓN</t>
  </si>
  <si>
    <t>Valor Mensual por Digitalización</t>
  </si>
  <si>
    <t>Cantidad de Digitalizados</t>
  </si>
  <si>
    <t>ORDENAMIENTO POR FILE</t>
  </si>
  <si>
    <t>Valor Mensual por Ordenamiento</t>
  </si>
  <si>
    <t>Cantidad de Files</t>
  </si>
  <si>
    <t xml:space="preserve">PAGO POR CUSTODIA DIGITAL MENSUAL </t>
  </si>
  <si>
    <t>Valor Mensual de Almacenamiento</t>
  </si>
  <si>
    <t>TOTAL GASTO CORRIENTE</t>
  </si>
  <si>
    <t xml:space="preserve">VALOR DE CUSTODIA ACTUAL </t>
  </si>
  <si>
    <t>TOTAL DE REDUCCIÓN EN EL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</si>
</sst>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$&quot;* #,##0.00_ ;_ &quot;$&quot;* \-#,##0.00_ ;_ &quot;$&quot;* &quot;-&quot;??_ ;_ @_ "/>
    <numFmt numFmtId="164" formatCode="_ &quot;$&quot;* #,##0.0000_ ;_ &quot;$&quot;* \-#,##0.0000_ ;_ &quot;$&quot;* &quot;-&quot;??_ ;_ @_ "/>
    <numFmt numFmtId="165" formatCode="_(&quot;$&quot;* #,##0.00_);_(&quot;$&quot;* \(#,##0.00\);_(&quot;$&quot;* &quot;-&quot;??_);_(@_)"/>
    <numFmt numFmtId="166" formatCode="_ [$$-300A]* #,##0.00_ ;_ [$$-300A]* \-#,##0.00_ ;_ [$$-300A]* &quot;-&quot;??_ ;_ @_ "/>
    <numFmt numFmtId="167" formatCode="_([$$-300A]\ * #,##0.00_);_([$$-300A]\ * \(#,##0.00\);_([$$-300A]\ * &quot;-&quot;??_);_(@_)"/>
    <numFmt numFmtId="168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4" xfId="0" applyFont="1" applyFill="1" applyBorder="1"/>
    <xf numFmtId="44" fontId="2" fillId="3" borderId="4" xfId="0" applyNumberFormat="1" applyFont="1" applyFill="1" applyBorder="1"/>
    <xf numFmtId="44" fontId="0" fillId="0" borderId="0" xfId="0" applyNumberFormat="1"/>
    <xf numFmtId="0" fontId="4" fillId="4" borderId="4" xfId="0" applyFon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0" xfId="0" applyNumberFormat="1"/>
    <xf numFmtId="44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7" fontId="4" fillId="4" borderId="4" xfId="0" applyNumberFormat="1" applyFont="1" applyFill="1" applyBorder="1" applyAlignment="1">
      <alignment horizontal="center"/>
    </xf>
    <xf numFmtId="17" fontId="5" fillId="5" borderId="4" xfId="0" applyNumberFormat="1" applyFont="1" applyFill="1" applyBorder="1" applyAlignment="1">
      <alignment horizontal="center"/>
    </xf>
    <xf numFmtId="0" fontId="4" fillId="6" borderId="4" xfId="0" applyFont="1" applyFill="1" applyBorder="1" applyAlignment="1">
      <alignment horizontal="left"/>
    </xf>
    <xf numFmtId="165" fontId="2" fillId="6" borderId="4" xfId="0" applyNumberFormat="1" applyFont="1" applyFill="1" applyBorder="1"/>
    <xf numFmtId="0" fontId="6" fillId="0" borderId="4" xfId="0" applyFont="1" applyBorder="1" applyAlignment="1">
      <alignment horizontal="left"/>
    </xf>
    <xf numFmtId="165" fontId="0" fillId="0" borderId="4" xfId="0" applyNumberFormat="1" applyBorder="1"/>
    <xf numFmtId="1" fontId="0" fillId="0" borderId="4" xfId="0" applyNumberFormat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166" fontId="4" fillId="2" borderId="4" xfId="0" applyNumberFormat="1" applyFont="1" applyFill="1" applyBorder="1" applyAlignment="1">
      <alignment horizontal="center"/>
    </xf>
    <xf numFmtId="167" fontId="2" fillId="6" borderId="4" xfId="0" applyNumberFormat="1" applyFont="1" applyFill="1" applyBorder="1"/>
    <xf numFmtId="168" fontId="6" fillId="0" borderId="4" xfId="0" applyNumberFormat="1" applyFont="1" applyBorder="1" applyAlignment="1">
      <alignment horizontal="center"/>
    </xf>
    <xf numFmtId="1" fontId="2" fillId="6" borderId="4" xfId="0" applyNumberFormat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/>
    </xf>
    <xf numFmtId="44" fontId="2" fillId="6" borderId="4" xfId="0" applyNumberFormat="1" applyFont="1" applyFill="1" applyBorder="1" applyAlignment="1">
      <alignment horizontal="center" vertical="center"/>
    </xf>
    <xf numFmtId="44" fontId="6" fillId="0" borderId="4" xfId="0" applyNumberFormat="1" applyFont="1" applyBorder="1" applyAlignment="1">
      <alignment horizontal="center" vertical="center"/>
    </xf>
    <xf numFmtId="0" fontId="5" fillId="7" borderId="4" xfId="0" applyFont="1" applyFill="1" applyBorder="1" applyAlignment="1">
      <alignment horizontal="center"/>
    </xf>
    <xf numFmtId="166" fontId="5" fillId="7" borderId="4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168" fontId="4" fillId="2" borderId="4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168" fontId="4" fillId="4" borderId="4" xfId="0" applyNumberFormat="1" applyFont="1" applyFill="1" applyBorder="1" applyAlignment="1">
      <alignment horizontal="center"/>
    </xf>
    <xf numFmtId="168" fontId="1" fillId="5" borderId="4" xfId="0" applyNumberFormat="1" applyFont="1" applyFill="1" applyBorder="1"/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fecomercial/OneDrive/Documentos/Data%20Solutions/Jefatura%20Comercial/Documentaci&#243;n%20Importante/Propuestas/Propuesta%20GYE/Liderman%20-%20Asevig/Flujo%20de%20Destruccion_Liderman%201M_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s de Costos"/>
      <sheetName val="Liderman_Destrucción"/>
    </sheetNames>
    <sheetDataSet>
      <sheetData sheetId="0">
        <row r="5">
          <cell r="C5">
            <v>202</v>
          </cell>
          <cell r="D5">
            <v>3.92</v>
          </cell>
          <cell r="E5">
            <v>791.84</v>
          </cell>
        </row>
        <row r="7">
          <cell r="E7">
            <v>1</v>
          </cell>
        </row>
        <row r="9">
          <cell r="E9">
            <v>202</v>
          </cell>
        </row>
        <row r="14">
          <cell r="D14">
            <v>0.68179999999999996</v>
          </cell>
        </row>
        <row r="19">
          <cell r="D19">
            <v>361</v>
          </cell>
        </row>
        <row r="20">
          <cell r="D20">
            <v>246.12979999999999</v>
          </cell>
        </row>
        <row r="22">
          <cell r="D22">
            <v>0.5</v>
          </cell>
        </row>
        <row r="23">
          <cell r="D23">
            <v>0.85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57AA1-5470-4BA5-811B-CF3628318E7A}">
  <sheetPr>
    <pageSetUpPr fitToPage="1"/>
  </sheetPr>
  <dimension ref="B2:N48"/>
  <sheetViews>
    <sheetView tabSelected="1" workbookViewId="0">
      <selection activeCell="D19" sqref="D19"/>
    </sheetView>
  </sheetViews>
  <sheetFormatPr baseColWidth="10" defaultRowHeight="15" outlineLevelRow="1" x14ac:dyDescent="0.25"/>
  <cols>
    <col min="2" max="2" width="37" bestFit="1" customWidth="1"/>
    <col min="3" max="3" width="14.85546875" bestFit="1" customWidth="1"/>
    <col min="4" max="4" width="13.7109375" bestFit="1" customWidth="1"/>
    <col min="5" max="6" width="11" bestFit="1" customWidth="1"/>
    <col min="7" max="7" width="11.28515625" bestFit="1" customWidth="1"/>
    <col min="8" max="8" width="11" bestFit="1" customWidth="1"/>
    <col min="9" max="9" width="13.7109375" bestFit="1" customWidth="1"/>
    <col min="10" max="11" width="13.85546875" bestFit="1" customWidth="1"/>
  </cols>
  <sheetData>
    <row r="2" spans="2:14" ht="15.75" x14ac:dyDescent="0.25">
      <c r="B2" s="35" t="s">
        <v>0</v>
      </c>
      <c r="C2" s="36"/>
      <c r="D2" s="36"/>
      <c r="E2" s="36"/>
      <c r="F2" s="36"/>
      <c r="G2" s="36"/>
      <c r="H2" s="37"/>
    </row>
    <row r="5" spans="2:14" x14ac:dyDescent="0.25">
      <c r="B5" s="1" t="s">
        <v>1</v>
      </c>
      <c r="C5" s="2">
        <f>'[1]Analisis de Costos'!E5</f>
        <v>791.84</v>
      </c>
      <c r="E5" s="3"/>
      <c r="F5" s="3"/>
    </row>
    <row r="7" spans="2:14" x14ac:dyDescent="0.25">
      <c r="B7" s="4" t="s">
        <v>2</v>
      </c>
      <c r="C7" s="5">
        <f>'[1]Analisis de Costos'!D19</f>
        <v>361</v>
      </c>
    </row>
    <row r="8" spans="2:14" x14ac:dyDescent="0.25">
      <c r="B8" s="4" t="s">
        <v>3</v>
      </c>
      <c r="C8" s="6">
        <f>'[1]Analisis de Costos'!E7</f>
        <v>1</v>
      </c>
    </row>
    <row r="9" spans="2:14" x14ac:dyDescent="0.25">
      <c r="B9" s="4" t="s">
        <v>4</v>
      </c>
      <c r="C9" s="6">
        <f>'[1]Analisis de Costos'!C5</f>
        <v>202</v>
      </c>
      <c r="E9" s="7"/>
    </row>
    <row r="10" spans="2:14" x14ac:dyDescent="0.25">
      <c r="B10" s="4" t="s">
        <v>5</v>
      </c>
      <c r="C10" s="5">
        <f>'[1]Analisis de Costos'!E9</f>
        <v>202</v>
      </c>
    </row>
    <row r="11" spans="2:14" x14ac:dyDescent="0.25">
      <c r="B11" s="4" t="s">
        <v>6</v>
      </c>
      <c r="C11" s="8">
        <f>'[1]Analisis de Costos'!D5</f>
        <v>3.92</v>
      </c>
    </row>
    <row r="12" spans="2:14" x14ac:dyDescent="0.25">
      <c r="B12" s="4" t="s">
        <v>7</v>
      </c>
      <c r="C12" s="9">
        <f>'[1]Analisis de Costos'!D14</f>
        <v>0.68179999999999996</v>
      </c>
    </row>
    <row r="13" spans="2:14" x14ac:dyDescent="0.25">
      <c r="B13" s="4" t="s">
        <v>8</v>
      </c>
      <c r="C13" s="9">
        <v>0.1171</v>
      </c>
    </row>
    <row r="14" spans="2:14" x14ac:dyDescent="0.25">
      <c r="B14" s="4" t="s">
        <v>9</v>
      </c>
      <c r="C14" s="8">
        <v>0.25</v>
      </c>
    </row>
    <row r="16" spans="2:14" x14ac:dyDescent="0.25">
      <c r="B16" s="4" t="s">
        <v>10</v>
      </c>
      <c r="C16" s="10">
        <v>43983</v>
      </c>
      <c r="D16" s="10">
        <v>44013</v>
      </c>
      <c r="E16" s="10">
        <v>44044</v>
      </c>
      <c r="F16" s="11">
        <v>44075</v>
      </c>
      <c r="G16" s="11">
        <v>44105</v>
      </c>
      <c r="H16" s="11">
        <v>44136</v>
      </c>
      <c r="I16" s="11">
        <v>44166</v>
      </c>
      <c r="J16" s="11">
        <v>44197</v>
      </c>
      <c r="K16" s="11">
        <v>44228</v>
      </c>
      <c r="L16" s="11">
        <v>44256</v>
      </c>
      <c r="M16" s="11">
        <v>44287</v>
      </c>
      <c r="N16" s="11">
        <v>44317</v>
      </c>
    </row>
    <row r="17" spans="2:14" x14ac:dyDescent="0.25">
      <c r="B17" s="12" t="s">
        <v>11</v>
      </c>
      <c r="C17" s="13">
        <f t="shared" ref="C17:N17" si="0">SUM(C18:C18)</f>
        <v>137.7236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  <c r="I17" s="13">
        <f t="shared" si="0"/>
        <v>0</v>
      </c>
      <c r="J17" s="13">
        <f t="shared" si="0"/>
        <v>0</v>
      </c>
      <c r="K17" s="13">
        <f t="shared" si="0"/>
        <v>0</v>
      </c>
      <c r="L17" s="13">
        <f t="shared" si="0"/>
        <v>0</v>
      </c>
      <c r="M17" s="13">
        <f t="shared" si="0"/>
        <v>0</v>
      </c>
      <c r="N17" s="13">
        <f t="shared" si="0"/>
        <v>0</v>
      </c>
    </row>
    <row r="18" spans="2:14" outlineLevel="1" x14ac:dyDescent="0.25">
      <c r="B18" s="14" t="s">
        <v>12</v>
      </c>
      <c r="C18" s="15">
        <f>C19*C12</f>
        <v>137.7236</v>
      </c>
      <c r="D18" s="15">
        <f>D19*C12</f>
        <v>0</v>
      </c>
      <c r="E18" s="15">
        <f>E19*C12</f>
        <v>0</v>
      </c>
      <c r="F18" s="15">
        <f>F19*C12</f>
        <v>0</v>
      </c>
      <c r="G18" s="15">
        <f>G19*C12</f>
        <v>0</v>
      </c>
      <c r="H18" s="15">
        <f>H19*C12</f>
        <v>0</v>
      </c>
      <c r="I18" s="15">
        <f>I19*C12</f>
        <v>0</v>
      </c>
      <c r="J18" s="15">
        <f>J19*C12</f>
        <v>0</v>
      </c>
      <c r="K18" s="15">
        <f>K19*C12</f>
        <v>0</v>
      </c>
      <c r="L18" s="15">
        <f>L19*C12</f>
        <v>0</v>
      </c>
      <c r="M18" s="15">
        <f>M19*C12</f>
        <v>0</v>
      </c>
      <c r="N18" s="15">
        <f>N19*C12</f>
        <v>0</v>
      </c>
    </row>
    <row r="19" spans="2:14" outlineLevel="1" x14ac:dyDescent="0.25">
      <c r="B19" s="14" t="s">
        <v>13</v>
      </c>
      <c r="C19" s="16">
        <f>C10</f>
        <v>202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</row>
    <row r="21" spans="2:14" x14ac:dyDescent="0.25">
      <c r="B21" s="17" t="s">
        <v>14</v>
      </c>
      <c r="C21" s="18">
        <f t="shared" ref="C21:N21" si="1">SUM(C17)</f>
        <v>137.7236</v>
      </c>
      <c r="D21" s="18">
        <f t="shared" si="1"/>
        <v>0</v>
      </c>
      <c r="E21" s="18">
        <f t="shared" si="1"/>
        <v>0</v>
      </c>
      <c r="F21" s="18">
        <f t="shared" si="1"/>
        <v>0</v>
      </c>
      <c r="G21" s="18">
        <f t="shared" si="1"/>
        <v>0</v>
      </c>
      <c r="H21" s="18">
        <f t="shared" si="1"/>
        <v>0</v>
      </c>
      <c r="I21" s="18">
        <f t="shared" si="1"/>
        <v>0</v>
      </c>
      <c r="J21" s="18">
        <f t="shared" si="1"/>
        <v>0</v>
      </c>
      <c r="K21" s="18">
        <f t="shared" si="1"/>
        <v>0</v>
      </c>
      <c r="L21" s="18">
        <f t="shared" si="1"/>
        <v>0</v>
      </c>
      <c r="M21" s="18">
        <f t="shared" si="1"/>
        <v>0</v>
      </c>
      <c r="N21" s="18">
        <f t="shared" si="1"/>
        <v>0</v>
      </c>
    </row>
    <row r="23" spans="2:14" x14ac:dyDescent="0.25">
      <c r="B23" s="4" t="s">
        <v>15</v>
      </c>
      <c r="C23" s="10">
        <v>43983</v>
      </c>
      <c r="D23" s="10">
        <v>44013</v>
      </c>
      <c r="E23" s="10">
        <v>44044</v>
      </c>
      <c r="F23" s="11">
        <v>44075</v>
      </c>
      <c r="G23" s="11">
        <v>44105</v>
      </c>
      <c r="H23" s="11">
        <v>44136</v>
      </c>
      <c r="I23" s="11">
        <v>44166</v>
      </c>
      <c r="J23" s="11">
        <v>44197</v>
      </c>
      <c r="K23" s="11">
        <v>44228</v>
      </c>
      <c r="L23" s="11">
        <v>44256</v>
      </c>
      <c r="M23" s="11">
        <v>44287</v>
      </c>
      <c r="N23" s="11">
        <v>44317</v>
      </c>
    </row>
    <row r="24" spans="2:14" x14ac:dyDescent="0.25">
      <c r="B24" s="12" t="s">
        <v>16</v>
      </c>
      <c r="C24" s="19">
        <f t="shared" ref="C24:N24" si="2">SUM(C25)</f>
        <v>791.84</v>
      </c>
      <c r="D24" s="19">
        <f t="shared" si="2"/>
        <v>0</v>
      </c>
      <c r="E24" s="19">
        <f t="shared" si="2"/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</row>
    <row r="25" spans="2:14" outlineLevel="1" x14ac:dyDescent="0.25">
      <c r="B25" s="14" t="s">
        <v>17</v>
      </c>
      <c r="C25" s="20">
        <f>$C$10*$C$11</f>
        <v>791.84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</row>
    <row r="26" spans="2:14" x14ac:dyDescent="0.25">
      <c r="B26" s="12" t="s">
        <v>18</v>
      </c>
      <c r="C26" s="21">
        <f>C27-C19</f>
        <v>159</v>
      </c>
      <c r="D26" s="21">
        <f t="shared" ref="D26:N26" si="3">C26</f>
        <v>159</v>
      </c>
      <c r="E26" s="21">
        <f t="shared" si="3"/>
        <v>159</v>
      </c>
      <c r="F26" s="21">
        <f t="shared" si="3"/>
        <v>159</v>
      </c>
      <c r="G26" s="21">
        <f t="shared" si="3"/>
        <v>159</v>
      </c>
      <c r="H26" s="21">
        <f t="shared" si="3"/>
        <v>159</v>
      </c>
      <c r="I26" s="21">
        <f t="shared" si="3"/>
        <v>159</v>
      </c>
      <c r="J26" s="21">
        <f t="shared" si="3"/>
        <v>159</v>
      </c>
      <c r="K26" s="21">
        <f t="shared" si="3"/>
        <v>159</v>
      </c>
      <c r="L26" s="21">
        <f t="shared" si="3"/>
        <v>159</v>
      </c>
      <c r="M26" s="21">
        <f t="shared" si="3"/>
        <v>159</v>
      </c>
      <c r="N26" s="21">
        <f t="shared" si="3"/>
        <v>159</v>
      </c>
    </row>
    <row r="27" spans="2:14" outlineLevel="1" x14ac:dyDescent="0.25">
      <c r="B27" s="14" t="s">
        <v>19</v>
      </c>
      <c r="C27" s="22">
        <f>C7</f>
        <v>361</v>
      </c>
      <c r="D27" s="22">
        <f t="shared" ref="D27:N27" si="4">C26</f>
        <v>159</v>
      </c>
      <c r="E27" s="22">
        <f t="shared" si="4"/>
        <v>159</v>
      </c>
      <c r="F27" s="22">
        <f t="shared" si="4"/>
        <v>159</v>
      </c>
      <c r="G27" s="22">
        <f t="shared" si="4"/>
        <v>159</v>
      </c>
      <c r="H27" s="22">
        <f t="shared" si="4"/>
        <v>159</v>
      </c>
      <c r="I27" s="22">
        <f t="shared" si="4"/>
        <v>159</v>
      </c>
      <c r="J27" s="22">
        <f t="shared" si="4"/>
        <v>159</v>
      </c>
      <c r="K27" s="22">
        <f t="shared" si="4"/>
        <v>159</v>
      </c>
      <c r="L27" s="22">
        <f t="shared" si="4"/>
        <v>159</v>
      </c>
      <c r="M27" s="22">
        <f t="shared" si="4"/>
        <v>159</v>
      </c>
      <c r="N27" s="22">
        <f t="shared" si="4"/>
        <v>159</v>
      </c>
    </row>
    <row r="28" spans="2:14" outlineLevel="1" x14ac:dyDescent="0.25">
      <c r="B28" s="12" t="s">
        <v>20</v>
      </c>
      <c r="C28" s="19">
        <f t="shared" ref="C28:N28" si="5">SUM(C29)</f>
        <v>246.12979999999999</v>
      </c>
      <c r="D28" s="19">
        <f t="shared" si="5"/>
        <v>108.4062</v>
      </c>
      <c r="E28" s="19">
        <f t="shared" si="5"/>
        <v>108.4062</v>
      </c>
      <c r="F28" s="19">
        <f t="shared" si="5"/>
        <v>108.4062</v>
      </c>
      <c r="G28" s="19">
        <f t="shared" si="5"/>
        <v>108.4062</v>
      </c>
      <c r="H28" s="19">
        <f t="shared" si="5"/>
        <v>108.4062</v>
      </c>
      <c r="I28" s="19">
        <f t="shared" si="5"/>
        <v>108.4062</v>
      </c>
      <c r="J28" s="19">
        <f t="shared" si="5"/>
        <v>108.4062</v>
      </c>
      <c r="K28" s="19">
        <f t="shared" si="5"/>
        <v>108.4062</v>
      </c>
      <c r="L28" s="19">
        <f t="shared" si="5"/>
        <v>108.4062</v>
      </c>
      <c r="M28" s="19">
        <f t="shared" si="5"/>
        <v>108.4062</v>
      </c>
      <c r="N28" s="19">
        <f t="shared" si="5"/>
        <v>108.4062</v>
      </c>
    </row>
    <row r="29" spans="2:14" x14ac:dyDescent="0.25">
      <c r="B29" s="14" t="s">
        <v>21</v>
      </c>
      <c r="C29" s="20">
        <f t="shared" ref="C29:N29" si="6">C27*$C$12</f>
        <v>246.12979999999999</v>
      </c>
      <c r="D29" s="20">
        <f t="shared" si="6"/>
        <v>108.4062</v>
      </c>
      <c r="E29" s="20">
        <f t="shared" si="6"/>
        <v>108.4062</v>
      </c>
      <c r="F29" s="20">
        <f t="shared" si="6"/>
        <v>108.4062</v>
      </c>
      <c r="G29" s="20">
        <f t="shared" si="6"/>
        <v>108.4062</v>
      </c>
      <c r="H29" s="20">
        <f t="shared" si="6"/>
        <v>108.4062</v>
      </c>
      <c r="I29" s="20">
        <f t="shared" si="6"/>
        <v>108.4062</v>
      </c>
      <c r="J29" s="20">
        <f t="shared" si="6"/>
        <v>108.4062</v>
      </c>
      <c r="K29" s="20">
        <f t="shared" si="6"/>
        <v>108.4062</v>
      </c>
      <c r="L29" s="20">
        <f t="shared" si="6"/>
        <v>108.4062</v>
      </c>
      <c r="M29" s="20">
        <f t="shared" si="6"/>
        <v>108.4062</v>
      </c>
      <c r="N29" s="20">
        <f t="shared" si="6"/>
        <v>108.4062</v>
      </c>
    </row>
    <row r="31" spans="2:14" x14ac:dyDescent="0.25">
      <c r="B31" s="4" t="s">
        <v>22</v>
      </c>
      <c r="C31" s="10">
        <v>43983</v>
      </c>
      <c r="D31" s="10">
        <v>44013</v>
      </c>
      <c r="E31" s="10">
        <v>44044</v>
      </c>
      <c r="F31" s="11">
        <v>44075</v>
      </c>
      <c r="G31" s="11">
        <v>44105</v>
      </c>
      <c r="H31" s="11">
        <v>44136</v>
      </c>
      <c r="I31" s="11">
        <v>44166</v>
      </c>
      <c r="J31" s="11">
        <v>44197</v>
      </c>
      <c r="K31" s="11">
        <v>44228</v>
      </c>
      <c r="L31" s="11">
        <v>44256</v>
      </c>
      <c r="M31" s="11">
        <v>44287</v>
      </c>
      <c r="N31" s="11">
        <v>44317</v>
      </c>
    </row>
    <row r="32" spans="2:14" x14ac:dyDescent="0.25">
      <c r="B32" s="12" t="s">
        <v>23</v>
      </c>
      <c r="C32" s="19">
        <f t="shared" ref="C32:N32" si="7">SUM(C33)</f>
        <v>0</v>
      </c>
      <c r="D32" s="19">
        <f t="shared" si="7"/>
        <v>0</v>
      </c>
      <c r="E32" s="19">
        <f t="shared" si="7"/>
        <v>0</v>
      </c>
      <c r="F32" s="19">
        <f t="shared" si="7"/>
        <v>0</v>
      </c>
      <c r="G32" s="19">
        <f t="shared" si="7"/>
        <v>0</v>
      </c>
      <c r="H32" s="19">
        <f t="shared" si="7"/>
        <v>68.861799999999988</v>
      </c>
      <c r="I32" s="19">
        <f t="shared" si="7"/>
        <v>68.861799999999988</v>
      </c>
      <c r="J32" s="19">
        <f t="shared" si="7"/>
        <v>68.861799999999988</v>
      </c>
      <c r="K32" s="19">
        <f t="shared" si="7"/>
        <v>68.861799999999988</v>
      </c>
      <c r="L32" s="19">
        <f t="shared" si="7"/>
        <v>68.861799999999988</v>
      </c>
      <c r="M32" s="19">
        <f t="shared" si="7"/>
        <v>68.861799999999988</v>
      </c>
      <c r="N32" s="19">
        <f t="shared" si="7"/>
        <v>68.861799999999988</v>
      </c>
    </row>
    <row r="33" spans="2:14" x14ac:dyDescent="0.25">
      <c r="B33" s="14" t="s">
        <v>24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f>($C$28-$D$28)*'[1]Analisis de Costos'!$D$22</f>
        <v>68.861799999999988</v>
      </c>
      <c r="I33" s="20">
        <f>($C$28-$D$28)*'[1]Analisis de Costos'!$D$22</f>
        <v>68.861799999999988</v>
      </c>
      <c r="J33" s="20">
        <f>($C$28-$D$28)*'[1]Analisis de Costos'!$D$22</f>
        <v>68.861799999999988</v>
      </c>
      <c r="K33" s="20">
        <f>($C$28-$D$28)*'[1]Analisis de Costos'!$D$22</f>
        <v>68.861799999999988</v>
      </c>
      <c r="L33" s="20">
        <f>($C$28-$D$28)*'[1]Analisis de Costos'!$D$22</f>
        <v>68.861799999999988</v>
      </c>
      <c r="M33" s="20">
        <f>($C$28-$D$28)*'[1]Analisis de Costos'!$D$22</f>
        <v>68.861799999999988</v>
      </c>
      <c r="N33" s="20">
        <f>($C$28-$D$28)*'[1]Analisis de Costos'!$D$22</f>
        <v>68.861799999999988</v>
      </c>
    </row>
    <row r="34" spans="2:14" x14ac:dyDescent="0.25">
      <c r="B34" s="14" t="s">
        <v>25</v>
      </c>
      <c r="C34" s="23">
        <f>C33/C13</f>
        <v>0</v>
      </c>
      <c r="D34" s="23">
        <f>D33/C13</f>
        <v>0</v>
      </c>
      <c r="E34" s="23">
        <f>E33/C13</f>
        <v>0</v>
      </c>
      <c r="F34" s="23">
        <f>F33/C13</f>
        <v>0</v>
      </c>
      <c r="G34" s="23">
        <f>G33/C13</f>
        <v>0</v>
      </c>
      <c r="H34" s="23">
        <f>H33/C13</f>
        <v>588.05977796754905</v>
      </c>
      <c r="I34" s="23">
        <f>I33/C13</f>
        <v>588.05977796754905</v>
      </c>
      <c r="J34" s="23">
        <f>J33/C13</f>
        <v>588.05977796754905</v>
      </c>
      <c r="K34" s="23">
        <f>K33/C13</f>
        <v>588.05977796754905</v>
      </c>
      <c r="L34" s="23">
        <f>L33/C13</f>
        <v>588.05977796754905</v>
      </c>
      <c r="M34" s="23">
        <f>(M21/$C$13)/2</f>
        <v>0</v>
      </c>
      <c r="N34" s="23">
        <f>(N21/$C$13)/2</f>
        <v>0</v>
      </c>
    </row>
    <row r="35" spans="2:14" x14ac:dyDescent="0.25">
      <c r="B35" s="12" t="s">
        <v>26</v>
      </c>
      <c r="C35" s="24">
        <f t="shared" ref="C35:N35" si="8">C36</f>
        <v>137.7236</v>
      </c>
      <c r="D35" s="24">
        <f t="shared" si="8"/>
        <v>137.7236</v>
      </c>
      <c r="E35" s="24">
        <f t="shared" si="8"/>
        <v>137.7236</v>
      </c>
      <c r="F35" s="24">
        <f t="shared" si="8"/>
        <v>137.7236</v>
      </c>
      <c r="G35" s="24">
        <f t="shared" si="8"/>
        <v>137.7236</v>
      </c>
      <c r="H35" s="24">
        <f t="shared" si="8"/>
        <v>0</v>
      </c>
      <c r="I35" s="24">
        <f t="shared" si="8"/>
        <v>0</v>
      </c>
      <c r="J35" s="24">
        <f t="shared" si="8"/>
        <v>0</v>
      </c>
      <c r="K35" s="24">
        <f t="shared" si="8"/>
        <v>0</v>
      </c>
      <c r="L35" s="24">
        <f t="shared" si="8"/>
        <v>0</v>
      </c>
      <c r="M35" s="24">
        <f t="shared" si="8"/>
        <v>0</v>
      </c>
      <c r="N35" s="24">
        <f t="shared" si="8"/>
        <v>0</v>
      </c>
    </row>
    <row r="36" spans="2:14" x14ac:dyDescent="0.25">
      <c r="B36" s="14" t="s">
        <v>27</v>
      </c>
      <c r="C36" s="25">
        <f t="shared" ref="C36:N36" si="9">C37*$C$14</f>
        <v>137.7236</v>
      </c>
      <c r="D36" s="25">
        <f t="shared" si="9"/>
        <v>137.7236</v>
      </c>
      <c r="E36" s="25">
        <f t="shared" si="9"/>
        <v>137.7236</v>
      </c>
      <c r="F36" s="25">
        <f t="shared" si="9"/>
        <v>137.7236</v>
      </c>
      <c r="G36" s="25">
        <f t="shared" si="9"/>
        <v>137.7236</v>
      </c>
      <c r="H36" s="25">
        <f t="shared" si="9"/>
        <v>0</v>
      </c>
      <c r="I36" s="25">
        <f t="shared" si="9"/>
        <v>0</v>
      </c>
      <c r="J36" s="25">
        <f t="shared" si="9"/>
        <v>0</v>
      </c>
      <c r="K36" s="25">
        <f t="shared" si="9"/>
        <v>0</v>
      </c>
      <c r="L36" s="25">
        <f t="shared" si="9"/>
        <v>0</v>
      </c>
      <c r="M36" s="25">
        <f t="shared" si="9"/>
        <v>0</v>
      </c>
      <c r="N36" s="25">
        <f t="shared" si="9"/>
        <v>0</v>
      </c>
    </row>
    <row r="37" spans="2:14" x14ac:dyDescent="0.25">
      <c r="B37" s="14" t="s">
        <v>28</v>
      </c>
      <c r="C37" s="23">
        <f>$C$21/$C$14</f>
        <v>550.89440000000002</v>
      </c>
      <c r="D37" s="23">
        <f>$C$21/$C$14</f>
        <v>550.89440000000002</v>
      </c>
      <c r="E37" s="23">
        <f>$C$21/$C$14</f>
        <v>550.89440000000002</v>
      </c>
      <c r="F37" s="23">
        <f>$C$21/$C$14</f>
        <v>550.89440000000002</v>
      </c>
      <c r="G37" s="23">
        <f>$C$21/$C$14</f>
        <v>550.89440000000002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</row>
    <row r="38" spans="2:14" x14ac:dyDescent="0.25">
      <c r="B38" s="12" t="s">
        <v>29</v>
      </c>
      <c r="C38" s="19">
        <f t="shared" ref="C38:N38" si="10">SUM(C39)</f>
        <v>0</v>
      </c>
      <c r="D38" s="19">
        <f t="shared" si="10"/>
        <v>0</v>
      </c>
      <c r="E38" s="19">
        <f t="shared" si="10"/>
        <v>0</v>
      </c>
      <c r="F38" s="19">
        <f t="shared" si="10"/>
        <v>0</v>
      </c>
      <c r="G38" s="19">
        <f t="shared" si="10"/>
        <v>0</v>
      </c>
      <c r="H38" s="19">
        <f t="shared" si="10"/>
        <v>68.861799999999988</v>
      </c>
      <c r="I38" s="19">
        <f t="shared" si="10"/>
        <v>68.861799999999988</v>
      </c>
      <c r="J38" s="19">
        <f t="shared" si="10"/>
        <v>68.861799999999988</v>
      </c>
      <c r="K38" s="19">
        <f t="shared" si="10"/>
        <v>68.861799999999988</v>
      </c>
      <c r="L38" s="19">
        <f t="shared" si="10"/>
        <v>68.861799999999988</v>
      </c>
      <c r="M38" s="19">
        <f t="shared" si="10"/>
        <v>117.06505999999997</v>
      </c>
      <c r="N38" s="19">
        <f t="shared" si="10"/>
        <v>117.06505999999997</v>
      </c>
    </row>
    <row r="39" spans="2:14" x14ac:dyDescent="0.25">
      <c r="B39" s="14" t="s">
        <v>30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f>($C$28-$D$28)*'[1]Analisis de Costos'!$D$22</f>
        <v>68.861799999999988</v>
      </c>
      <c r="I39" s="20">
        <f>($C$28-$D$28)*'[1]Analisis de Costos'!$D$22</f>
        <v>68.861799999999988</v>
      </c>
      <c r="J39" s="20">
        <f>($C$28-$D$28)*'[1]Analisis de Costos'!$D$22</f>
        <v>68.861799999999988</v>
      </c>
      <c r="K39" s="20">
        <f>($C$28-$D$28)*'[1]Analisis de Costos'!$D$22</f>
        <v>68.861799999999988</v>
      </c>
      <c r="L39" s="20">
        <f>($C$28-$D$28)*'[1]Analisis de Costos'!$D$22</f>
        <v>68.861799999999988</v>
      </c>
      <c r="M39" s="20">
        <f>($C$28-$D$28)*'[1]Analisis de Costos'!$D$23</f>
        <v>117.06505999999997</v>
      </c>
      <c r="N39" s="20">
        <f>($C$28-$D$28)*'[1]Analisis de Costos'!$D$23</f>
        <v>117.06505999999997</v>
      </c>
    </row>
    <row r="41" spans="2:14" x14ac:dyDescent="0.25">
      <c r="B41" s="26" t="s">
        <v>31</v>
      </c>
      <c r="C41" s="27">
        <f t="shared" ref="C41:N41" si="11">C28+C24+C32+C35+C38</f>
        <v>1175.6934000000001</v>
      </c>
      <c r="D41" s="27">
        <f t="shared" si="11"/>
        <v>246.12979999999999</v>
      </c>
      <c r="E41" s="27">
        <f t="shared" si="11"/>
        <v>246.12979999999999</v>
      </c>
      <c r="F41" s="27">
        <f t="shared" si="11"/>
        <v>246.12979999999999</v>
      </c>
      <c r="G41" s="27">
        <f t="shared" si="11"/>
        <v>246.12979999999999</v>
      </c>
      <c r="H41" s="27">
        <f t="shared" si="11"/>
        <v>246.12979999999996</v>
      </c>
      <c r="I41" s="27">
        <f t="shared" si="11"/>
        <v>246.12979999999996</v>
      </c>
      <c r="J41" s="27">
        <f t="shared" si="11"/>
        <v>246.12979999999996</v>
      </c>
      <c r="K41" s="27">
        <f t="shared" si="11"/>
        <v>246.12979999999996</v>
      </c>
      <c r="L41" s="27">
        <f t="shared" si="11"/>
        <v>246.12979999999996</v>
      </c>
      <c r="M41" s="27">
        <f t="shared" si="11"/>
        <v>294.33305999999993</v>
      </c>
      <c r="N41" s="27">
        <f t="shared" si="11"/>
        <v>294.33305999999993</v>
      </c>
    </row>
    <row r="43" spans="2:14" x14ac:dyDescent="0.25">
      <c r="B43" s="28" t="s">
        <v>32</v>
      </c>
      <c r="C43" s="29">
        <f>'[1]Analisis de Costos'!D20</f>
        <v>246.12979999999999</v>
      </c>
      <c r="D43" s="29">
        <f t="shared" ref="D43:N43" si="12">C43</f>
        <v>246.12979999999999</v>
      </c>
      <c r="E43" s="29">
        <f t="shared" si="12"/>
        <v>246.12979999999999</v>
      </c>
      <c r="F43" s="29">
        <f t="shared" si="12"/>
        <v>246.12979999999999</v>
      </c>
      <c r="G43" s="29">
        <f t="shared" si="12"/>
        <v>246.12979999999999</v>
      </c>
      <c r="H43" s="29">
        <f t="shared" si="12"/>
        <v>246.12979999999999</v>
      </c>
      <c r="I43" s="29">
        <f t="shared" si="12"/>
        <v>246.12979999999999</v>
      </c>
      <c r="J43" s="29">
        <f t="shared" si="12"/>
        <v>246.12979999999999</v>
      </c>
      <c r="K43" s="29">
        <f t="shared" si="12"/>
        <v>246.12979999999999</v>
      </c>
      <c r="L43" s="29">
        <f t="shared" si="12"/>
        <v>246.12979999999999</v>
      </c>
      <c r="M43" s="29">
        <f t="shared" si="12"/>
        <v>246.12979999999999</v>
      </c>
      <c r="N43" s="29">
        <f t="shared" si="12"/>
        <v>246.12979999999999</v>
      </c>
    </row>
    <row r="46" spans="2:14" x14ac:dyDescent="0.25">
      <c r="B46" s="30" t="s">
        <v>33</v>
      </c>
      <c r="C46" s="31">
        <f t="shared" ref="C46:N46" si="13">C43-C41</f>
        <v>-929.56360000000018</v>
      </c>
      <c r="D46" s="31">
        <f t="shared" si="13"/>
        <v>0</v>
      </c>
      <c r="E46" s="31">
        <f t="shared" si="13"/>
        <v>0</v>
      </c>
      <c r="F46" s="31">
        <f t="shared" si="13"/>
        <v>0</v>
      </c>
      <c r="G46" s="31">
        <f t="shared" si="13"/>
        <v>0</v>
      </c>
      <c r="H46" s="31">
        <f t="shared" si="13"/>
        <v>0</v>
      </c>
      <c r="I46" s="32">
        <f t="shared" si="13"/>
        <v>0</v>
      </c>
      <c r="J46" s="32">
        <f t="shared" si="13"/>
        <v>0</v>
      </c>
      <c r="K46" s="32">
        <f t="shared" si="13"/>
        <v>0</v>
      </c>
      <c r="L46" s="32">
        <f t="shared" si="13"/>
        <v>0</v>
      </c>
      <c r="M46" s="32">
        <f t="shared" si="13"/>
        <v>-48.203259999999943</v>
      </c>
      <c r="N46" s="32">
        <f t="shared" si="13"/>
        <v>-48.203259999999943</v>
      </c>
    </row>
    <row r="47" spans="2:14" x14ac:dyDescent="0.25"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2:14" x14ac:dyDescent="0.25"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</row>
  </sheetData>
  <sheetProtection algorithmName="SHA-512" hashValue="vrNHuMxn5DF9zpNAwI7/FagLv990DXIQYOgjRVCTJia+lZ0qUi0u2hvCzddqpkRU9r8yBe2FPhq/Ra3pLO/+GA==" saltValue="EyXsHREYJQP8fB7f0N/jjw==" spinCount="100000" sheet="1" objects="1" scenarios="1"/>
  <mergeCells count="2">
    <mergeCell ref="C47:N47"/>
    <mergeCell ref="B2:H2"/>
  </mergeCells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 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2020-06-25T16:34:46Z</dcterms:created>
  <dcterms:modified xsi:type="dcterms:W3CDTF">2020-12-02T04:20:02Z</dcterms:modified>
</cp:coreProperties>
</file>