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jefecomercial\OneDrive\Documentos\Data Solutions\Jefatura Comercial\Documentación Importante\Contratos\Contratos Clientes\Cliente GYE\AJEcuador\"/>
    </mc:Choice>
  </mc:AlternateContent>
  <xr:revisionPtr revIDLastSave="0" documentId="13_ncr:1_{68589BC2-8DEF-4CF1-A7A5-61E8C2455D04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68" i="1" l="1"/>
  <c r="AN25" i="1"/>
  <c r="AN22" i="1"/>
  <c r="AN11" i="1"/>
  <c r="AJ79" i="1" l="1"/>
  <c r="R79" i="1"/>
  <c r="T79" i="1" s="1"/>
  <c r="AJ68" i="1"/>
  <c r="R68" i="1"/>
  <c r="T68" i="1" s="1"/>
  <c r="AJ61" i="1"/>
  <c r="R61" i="1"/>
  <c r="T61" i="1" s="1"/>
  <c r="AJ46" i="1"/>
  <c r="R46" i="1"/>
  <c r="T46" i="1" s="1"/>
  <c r="AJ45" i="1"/>
  <c r="T45" i="1"/>
  <c r="AJ51" i="1"/>
  <c r="Y51" i="1"/>
  <c r="R51" i="1"/>
  <c r="T51" i="1" s="1"/>
  <c r="AJ52" i="1"/>
  <c r="Y52" i="1"/>
  <c r="R52" i="1"/>
  <c r="T52" i="1" s="1"/>
  <c r="AJ47" i="1"/>
  <c r="Y47" i="1"/>
  <c r="R47" i="1"/>
  <c r="T47" i="1" s="1"/>
  <c r="AJ9" i="1"/>
  <c r="Y9" i="1"/>
  <c r="R9" i="1"/>
  <c r="T9" i="1" s="1"/>
  <c r="AJ65" i="1"/>
  <c r="Y65" i="1"/>
  <c r="R65" i="1"/>
  <c r="T65" i="1" s="1"/>
  <c r="AJ50" i="1"/>
  <c r="Y50" i="1"/>
  <c r="R50" i="1"/>
  <c r="T50" i="1" s="1"/>
  <c r="AJ49" i="1"/>
  <c r="Y49" i="1"/>
  <c r="R49" i="1"/>
  <c r="T49" i="1" s="1"/>
  <c r="W39" i="1"/>
  <c r="W42" i="1"/>
  <c r="Y42" i="1"/>
  <c r="AJ35" i="1"/>
  <c r="T35" i="1"/>
  <c r="AJ34" i="1"/>
  <c r="R34" i="1"/>
  <c r="T34" i="1" s="1"/>
  <c r="AJ32" i="1"/>
  <c r="T32" i="1"/>
  <c r="AJ25" i="1"/>
  <c r="R25" i="1"/>
  <c r="T25" i="1" s="1"/>
  <c r="AJ24" i="1"/>
  <c r="T24" i="1"/>
  <c r="AJ23" i="1"/>
  <c r="T23" i="1"/>
  <c r="AJ22" i="1"/>
  <c r="T22" i="1"/>
  <c r="AJ13" i="1"/>
  <c r="AJ12" i="1"/>
  <c r="AJ11" i="1"/>
  <c r="T11" i="1"/>
  <c r="AJ10" i="1"/>
  <c r="R10" i="1"/>
  <c r="T10" i="1" s="1"/>
  <c r="AJ7" i="1"/>
  <c r="AJ6" i="1"/>
  <c r="T6" i="1"/>
  <c r="AJ80" i="1"/>
  <c r="R80" i="1"/>
  <c r="T80" i="1" s="1"/>
  <c r="AJ53" i="1"/>
  <c r="Y53" i="1"/>
  <c r="R53" i="1"/>
  <c r="T53" i="1" s="1"/>
  <c r="W43" i="1"/>
  <c r="AJ48" i="1"/>
  <c r="Y48" i="1"/>
  <c r="R48" i="1"/>
  <c r="T48" i="1" s="1"/>
  <c r="Y54" i="1"/>
  <c r="Y8" i="1"/>
  <c r="Y67" i="1"/>
  <c r="T29" i="1"/>
  <c r="AJ62" i="1"/>
  <c r="R62" i="1"/>
  <c r="T62" i="1" s="1"/>
  <c r="AJ40" i="1"/>
  <c r="R40" i="1"/>
  <c r="T40" i="1" s="1"/>
  <c r="AJ39" i="1"/>
  <c r="T39" i="1"/>
  <c r="AJ42" i="1"/>
  <c r="T42" i="1"/>
  <c r="AJ44" i="1"/>
  <c r="R44" i="1"/>
  <c r="T44" i="1" s="1"/>
  <c r="AJ43" i="1"/>
  <c r="T43" i="1"/>
  <c r="AJ56" i="1"/>
  <c r="R56" i="1"/>
  <c r="T56" i="1" s="1"/>
  <c r="AJ54" i="1"/>
  <c r="R54" i="1"/>
  <c r="T54" i="1" s="1"/>
  <c r="AJ8" i="1"/>
  <c r="R8" i="1"/>
  <c r="T8" i="1" s="1"/>
  <c r="AJ33" i="1"/>
  <c r="R33" i="1"/>
  <c r="T33" i="1" s="1"/>
  <c r="AJ71" i="1"/>
  <c r="R71" i="1"/>
  <c r="T71" i="1" s="1"/>
  <c r="AJ67" i="1"/>
  <c r="R67" i="1"/>
  <c r="T67" i="1" s="1"/>
  <c r="AJ14" i="1"/>
  <c r="R14" i="1"/>
  <c r="T14" i="1" s="1"/>
  <c r="Y76" i="1"/>
  <c r="AL32" i="1" l="1"/>
  <c r="AO32" i="1" s="1"/>
  <c r="AL22" i="1"/>
  <c r="AO22" i="1" s="1"/>
  <c r="AL23" i="1"/>
  <c r="AO23" i="1" s="1"/>
  <c r="AL24" i="1"/>
  <c r="AO24" i="1" s="1"/>
  <c r="AL6" i="1"/>
  <c r="AO6" i="1" s="1"/>
  <c r="AL10" i="1"/>
  <c r="AO10" i="1" s="1"/>
  <c r="AL49" i="1"/>
  <c r="AO49" i="1" s="1"/>
  <c r="AL65" i="1"/>
  <c r="AO65" i="1" s="1"/>
  <c r="AL47" i="1"/>
  <c r="AO47" i="1" s="1"/>
  <c r="AL51" i="1"/>
  <c r="AO51" i="1" s="1"/>
  <c r="AL45" i="1"/>
  <c r="AO45" i="1" s="1"/>
  <c r="AL46" i="1"/>
  <c r="AO46" i="1" s="1"/>
  <c r="AL79" i="1"/>
  <c r="AO79" i="1" s="1"/>
  <c r="AL11" i="1"/>
  <c r="AO11" i="1" s="1"/>
  <c r="AL12" i="1"/>
  <c r="AO12" i="1" s="1"/>
  <c r="AL34" i="1"/>
  <c r="AO34" i="1" s="1"/>
  <c r="AL35" i="1"/>
  <c r="AO35" i="1" s="1"/>
  <c r="AL7" i="1"/>
  <c r="AO7" i="1" s="1"/>
  <c r="AL13" i="1"/>
  <c r="AO13" i="1" s="1"/>
  <c r="AL25" i="1"/>
  <c r="AO25" i="1" s="1"/>
  <c r="AL50" i="1"/>
  <c r="AO50" i="1" s="1"/>
  <c r="AL9" i="1"/>
  <c r="AO9" i="1" s="1"/>
  <c r="AL52" i="1"/>
  <c r="AO52" i="1" s="1"/>
  <c r="AL61" i="1"/>
  <c r="AO61" i="1" s="1"/>
  <c r="AL68" i="1"/>
  <c r="AO68" i="1" s="1"/>
  <c r="AL62" i="1"/>
  <c r="AO62" i="1" s="1"/>
  <c r="AL39" i="1"/>
  <c r="AO39" i="1" s="1"/>
  <c r="AL40" i="1"/>
  <c r="AO40" i="1" s="1"/>
  <c r="AL71" i="1"/>
  <c r="AO71" i="1" s="1"/>
  <c r="AL42" i="1"/>
  <c r="AO42" i="1" s="1"/>
  <c r="AL48" i="1"/>
  <c r="AO48" i="1" s="1"/>
  <c r="AL53" i="1"/>
  <c r="AO53" i="1" s="1"/>
  <c r="AL80" i="1"/>
  <c r="AO80" i="1" s="1"/>
  <c r="AL43" i="1"/>
  <c r="AO43" i="1" s="1"/>
  <c r="AL56" i="1"/>
  <c r="AO56" i="1" s="1"/>
  <c r="AL54" i="1"/>
  <c r="AO54" i="1" s="1"/>
  <c r="AL8" i="1"/>
  <c r="AO8" i="1" s="1"/>
  <c r="AL33" i="1"/>
  <c r="AO33" i="1" s="1"/>
  <c r="AL67" i="1"/>
  <c r="AO67" i="1" s="1"/>
  <c r="AL14" i="1"/>
  <c r="AO14" i="1" s="1"/>
  <c r="Y77" i="1"/>
  <c r="W77" i="1"/>
  <c r="U78" i="1"/>
  <c r="Y78" i="1"/>
  <c r="AJ31" i="1"/>
  <c r="AJ30" i="1"/>
  <c r="AJ29" i="1"/>
  <c r="AJ76" i="1"/>
  <c r="R76" i="1"/>
  <c r="T76" i="1" s="1"/>
  <c r="AJ73" i="1"/>
  <c r="T73" i="1"/>
  <c r="AJ59" i="1"/>
  <c r="R59" i="1"/>
  <c r="T59" i="1" s="1"/>
  <c r="AJ77" i="1"/>
  <c r="T77" i="1"/>
  <c r="W5" i="1"/>
  <c r="Y5" i="1"/>
  <c r="R78" i="1"/>
  <c r="R5" i="1"/>
  <c r="T5" i="1" s="1"/>
  <c r="R19" i="1"/>
  <c r="T19" i="1" s="1"/>
  <c r="R18" i="1"/>
  <c r="T18" i="1" s="1"/>
  <c r="R17" i="1"/>
  <c r="R16" i="1"/>
  <c r="T78" i="1"/>
  <c r="T17" i="1"/>
  <c r="T16" i="1"/>
  <c r="AJ78" i="1"/>
  <c r="AJ5" i="1"/>
  <c r="AJ19" i="1"/>
  <c r="AJ18" i="1"/>
  <c r="AJ17" i="1"/>
  <c r="AJ16" i="1"/>
  <c r="AJ15" i="1"/>
  <c r="T15" i="1"/>
  <c r="AJ20" i="1"/>
  <c r="R20" i="1"/>
  <c r="T20" i="1" s="1"/>
  <c r="AL19" i="1" l="1"/>
  <c r="AO19" i="1" s="1"/>
  <c r="AL16" i="1"/>
  <c r="AO16" i="1" s="1"/>
  <c r="AL17" i="1"/>
  <c r="AO17" i="1" s="1"/>
  <c r="AL18" i="1"/>
  <c r="AO18" i="1" s="1"/>
  <c r="AL15" i="1"/>
  <c r="AO15" i="1" s="1"/>
  <c r="AL5" i="1"/>
  <c r="AO5" i="1" s="1"/>
  <c r="AL29" i="1"/>
  <c r="AO29" i="1" s="1"/>
  <c r="AL30" i="1"/>
  <c r="AO30" i="1" s="1"/>
  <c r="AL73" i="1"/>
  <c r="AO73" i="1" s="1"/>
  <c r="AL76" i="1"/>
  <c r="AO76" i="1" s="1"/>
  <c r="AL31" i="1"/>
  <c r="AO31" i="1" s="1"/>
  <c r="AL59" i="1"/>
  <c r="AO59" i="1" s="1"/>
  <c r="AL77" i="1"/>
  <c r="AO77" i="1" s="1"/>
  <c r="AL78" i="1"/>
  <c r="AO78" i="1" s="1"/>
  <c r="AL20" i="1"/>
  <c r="AO20" i="1" s="1"/>
  <c r="Y63" i="1"/>
  <c r="R63" i="1"/>
  <c r="T63" i="1" s="1"/>
  <c r="R72" i="1"/>
  <c r="T72" i="1" s="1"/>
  <c r="W41" i="1"/>
  <c r="Y41" i="1"/>
  <c r="U41" i="1"/>
  <c r="AJ63" i="1"/>
  <c r="AJ72" i="1"/>
  <c r="AJ38" i="1"/>
  <c r="AJ41" i="1"/>
  <c r="AJ3" i="1"/>
  <c r="R3" i="1"/>
  <c r="T3" i="1" s="1"/>
  <c r="Y26" i="1"/>
  <c r="AJ57" i="1"/>
  <c r="T57" i="1"/>
  <c r="R38" i="1"/>
  <c r="R4" i="1"/>
  <c r="R28" i="1"/>
  <c r="R27" i="1"/>
  <c r="R66" i="1"/>
  <c r="R60" i="1"/>
  <c r="AJ4" i="1"/>
  <c r="AJ28" i="1"/>
  <c r="AJ27" i="1"/>
  <c r="AJ26" i="1"/>
  <c r="AJ66" i="1"/>
  <c r="AJ60" i="1"/>
  <c r="AJ55" i="1"/>
  <c r="AJ64" i="1"/>
  <c r="AJ58" i="1"/>
  <c r="AJ36" i="1"/>
  <c r="AJ69" i="1"/>
  <c r="AJ70" i="1"/>
  <c r="R70" i="1"/>
  <c r="R36" i="1"/>
  <c r="AL3" i="1" l="1"/>
  <c r="AO3" i="1" s="1"/>
  <c r="AL72" i="1"/>
  <c r="AO72" i="1" s="1"/>
  <c r="AL63" i="1"/>
  <c r="AO63" i="1" s="1"/>
  <c r="R55" i="1"/>
  <c r="T55" i="1" s="1"/>
  <c r="R64" i="1"/>
  <c r="T64" i="1" s="1"/>
  <c r="AL64" i="1" s="1"/>
  <c r="AO64" i="1" s="1"/>
  <c r="R69" i="1"/>
  <c r="T69" i="1" s="1"/>
  <c r="AL69" i="1" s="1"/>
  <c r="AO69" i="1" s="1"/>
  <c r="T38" i="1"/>
  <c r="AL38" i="1" s="1"/>
  <c r="AO38" i="1" s="1"/>
  <c r="T41" i="1"/>
  <c r="AL41" i="1" s="1"/>
  <c r="AO41" i="1" s="1"/>
  <c r="T4" i="1"/>
  <c r="AL4" i="1" s="1"/>
  <c r="AO4" i="1" s="1"/>
  <c r="T28" i="1"/>
  <c r="AL28" i="1" s="1"/>
  <c r="AO28" i="1" s="1"/>
  <c r="T27" i="1"/>
  <c r="AL27" i="1" s="1"/>
  <c r="AO27" i="1" s="1"/>
  <c r="T26" i="1"/>
  <c r="AL26" i="1" s="1"/>
  <c r="AO26" i="1" s="1"/>
  <c r="T66" i="1"/>
  <c r="AL66" i="1" s="1"/>
  <c r="AO66" i="1" s="1"/>
  <c r="T60" i="1"/>
  <c r="AL60" i="1" s="1"/>
  <c r="AO60" i="1" s="1"/>
  <c r="T58" i="1"/>
  <c r="AL58" i="1" s="1"/>
  <c r="AO58" i="1" s="1"/>
  <c r="T36" i="1"/>
  <c r="AL36" i="1" s="1"/>
  <c r="AO36" i="1" s="1"/>
  <c r="AL55" i="1" l="1"/>
  <c r="AO55" i="1" s="1"/>
  <c r="T70" i="1"/>
  <c r="W70" i="1"/>
  <c r="AL70" i="1" l="1"/>
  <c r="AO70" i="1" s="1"/>
  <c r="AL57" i="1"/>
  <c r="AO5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tc={312AF835-D994-44EA-9213-921307BBA2BE}</author>
    <author>tc={4D126076-3A9B-47DD-A3A8-C7F7FC2DFE3D}</author>
    <author>tc={367762AF-3768-47D9-9E62-BEC93D4D526A}</author>
    <author>tc={B4F36724-0D7D-4CC2-B837-C9507CA326D0}</author>
    <author>tc={37A1FE75-2B0C-4A30-B397-EE6FF879C867}</author>
    <author>tc={6126D4ED-1838-42C3-956C-663AA39FD0A8}</author>
    <author>tc={FC13DE8D-6899-437C-B326-408D499C2189}</author>
  </authors>
  <commentList>
    <comment ref="Q2" authorId="0" shapeId="0" xr:uid="{312AF835-D994-44EA-9213-921307BBA2BE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Flete de la importación general</t>
      </text>
    </comment>
    <comment ref="S2" authorId="1" shapeId="0" xr:uid="{4D126076-3A9B-47DD-A3A8-C7F7FC2DFE3D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Sobre la poliza, solamente se coloca el valore de la cobertura</t>
      </text>
    </comment>
    <comment ref="U2" authorId="2" shapeId="0" xr:uid="{367762AF-3768-47D9-9E62-BEC93D4D526A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Descripcion de la Factura "Almacenaje" no siempre puede ser el mismo proveedor</t>
      </text>
    </comment>
    <comment ref="V2" authorId="3" shapeId="0" xr:uid="{B4F36724-0D7D-4CC2-B837-C9507CA326D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Factura del Agente Afianzador de Aduana puede ser persona natural o juridica.</t>
      </text>
    </comment>
    <comment ref="W2" authorId="4" shapeId="0" xr:uid="{37A1FE75-2B0C-4A30-B397-EE6FF879C86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Valor de transporte</t>
      </text>
    </comment>
    <comment ref="AA2" authorId="5" shapeId="0" xr:uid="{6126D4ED-1838-42C3-956C-663AA39FD0A8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Pais de origen de la importación</t>
      </text>
    </comment>
    <comment ref="AM2" authorId="6" shapeId="0" xr:uid="{FC13DE8D-6899-437C-B326-408D499C218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Esta al inicio de la carpeta solo se requiere el numero de registro.</t>
      </text>
    </comment>
  </commentList>
</comments>
</file>

<file path=xl/sharedStrings.xml><?xml version="1.0" encoding="utf-8"?>
<sst xmlns="http://schemas.openxmlformats.org/spreadsheetml/2006/main" count="473" uniqueCount="202">
  <si>
    <t>DAU</t>
  </si>
  <si>
    <t xml:space="preserve">PAGO PROVEEDOR EXTERIOR </t>
  </si>
  <si>
    <t>GASTOS DE IMPORTACIÓN</t>
  </si>
  <si>
    <t>#</t>
  </si>
  <si>
    <t>Folder</t>
  </si>
  <si>
    <t>LIQ</t>
  </si>
  <si>
    <t xml:space="preserve">Refrendo </t>
  </si>
  <si>
    <t>Subpartida</t>
  </si>
  <si>
    <t>Mes</t>
  </si>
  <si>
    <t>Proveedor</t>
  </si>
  <si>
    <t>Factura</t>
  </si>
  <si>
    <t>Fecha 
Factura</t>
  </si>
  <si>
    <t>Descripción</t>
  </si>
  <si>
    <t xml:space="preserve">TOTAL 
Factura </t>
  </si>
  <si>
    <t xml:space="preserve">Forma de Pago </t>
  </si>
  <si>
    <t xml:space="preserve">Banco </t>
  </si>
  <si>
    <t xml:space="preserve">Fecha </t>
  </si>
  <si>
    <t>Valor</t>
  </si>
  <si>
    <t>x</t>
  </si>
  <si>
    <t>Flete inter</t>
  </si>
  <si>
    <t>Gastos al 
Fob</t>
  </si>
  <si>
    <t>Seguro</t>
  </si>
  <si>
    <t>CIF</t>
  </si>
  <si>
    <t xml:space="preserve">Almacenaje </t>
  </si>
  <si>
    <t xml:space="preserve">agente 
de aduna </t>
  </si>
  <si>
    <t xml:space="preserve">Transporte 
interno </t>
  </si>
  <si>
    <t>Demoraje</t>
  </si>
  <si>
    <t>Otros gastos</t>
  </si>
  <si>
    <t>INCOTERM</t>
  </si>
  <si>
    <t>DISTRITO</t>
  </si>
  <si>
    <t xml:space="preserve">ICE </t>
  </si>
  <si>
    <t>ADVALOREM</t>
  </si>
  <si>
    <t>FODINFA</t>
  </si>
  <si>
    <t>MULTA</t>
  </si>
  <si>
    <t>CORPEI</t>
  </si>
  <si>
    <t>ISD</t>
  </si>
  <si>
    <t>IMPUESTO BOTELLAS</t>
  </si>
  <si>
    <t>IVA</t>
  </si>
  <si>
    <t xml:space="preserve">TOTAL </t>
  </si>
  <si>
    <t>DSCTOS</t>
  </si>
  <si>
    <t xml:space="preserve">TOTAL GRAL </t>
  </si>
  <si>
    <t>Ingreso 
Bodega</t>
  </si>
  <si>
    <t>Valor 
Ingreso</t>
  </si>
  <si>
    <t>Dif</t>
  </si>
  <si>
    <t>BASES</t>
  </si>
  <si>
    <t>PERU</t>
  </si>
  <si>
    <t>FRUTAROM PERU S.A.</t>
  </si>
  <si>
    <t>BIG COLA 300ML</t>
  </si>
  <si>
    <t>SIDEL BLOWING &amp; SERVICES</t>
  </si>
  <si>
    <t>REPUESTOS</t>
  </si>
  <si>
    <t>AJEPER S.A.</t>
  </si>
  <si>
    <t>KIT CONCENTRADO DE COLA</t>
  </si>
  <si>
    <t>GRUPO EMBOTELLADOR ATIC, S.A.</t>
  </si>
  <si>
    <t>PULPA DE DURAZNO</t>
  </si>
  <si>
    <t>CHILE</t>
  </si>
  <si>
    <t>SUGAL CHILE LTDA</t>
  </si>
  <si>
    <t>FRANCIA</t>
  </si>
  <si>
    <t>ARGENTINA</t>
  </si>
  <si>
    <t>ITALIA</t>
  </si>
  <si>
    <t>COLOMBIA</t>
  </si>
  <si>
    <t>MEXICO</t>
  </si>
  <si>
    <t>PENDIENTE DE PAGO</t>
  </si>
  <si>
    <t>TRE</t>
  </si>
  <si>
    <t>CITIBANK</t>
  </si>
  <si>
    <t>AXP</t>
  </si>
  <si>
    <t>CRUCE DE CUENTAS</t>
  </si>
  <si>
    <t>OG</t>
  </si>
  <si>
    <t>019-2020-91-00066818</t>
  </si>
  <si>
    <t>ENERO</t>
  </si>
  <si>
    <t>082-2020-10-00007431</t>
  </si>
  <si>
    <t>AT-184/19</t>
  </si>
  <si>
    <t>KIT NECTAR DURAZNO</t>
  </si>
  <si>
    <t>AT-008/20</t>
  </si>
  <si>
    <t>019-2020-10-00049179</t>
  </si>
  <si>
    <t>082-2020-10-00053147</t>
  </si>
  <si>
    <t>SIPA S.P.A. CO MULTILOGISTICS S.P.A.</t>
  </si>
  <si>
    <t>ABRAZADERA</t>
  </si>
  <si>
    <t>SOPLADORA</t>
  </si>
  <si>
    <t>2967 - 2968</t>
  </si>
  <si>
    <t>019-2020-91-00062956</t>
  </si>
  <si>
    <t>SOPORTE FONDO DE MOLDE</t>
  </si>
  <si>
    <t>082-2020-10-00066812</t>
  </si>
  <si>
    <t>019-2020-91-00044197</t>
  </si>
  <si>
    <t>TECMI INDUSTRIAL S.A.</t>
  </si>
  <si>
    <t>EMPACADORA</t>
  </si>
  <si>
    <t>082.2020-10-00049842</t>
  </si>
  <si>
    <t>TRES CRUCES CERVEZA</t>
  </si>
  <si>
    <t>082-2020-10-00062355</t>
  </si>
  <si>
    <t>082-2020-10-00013238</t>
  </si>
  <si>
    <t>AT-185/19</t>
  </si>
  <si>
    <t>KIT CONCENTRADO DE NECTAR</t>
  </si>
  <si>
    <t>AT-186/19</t>
  </si>
  <si>
    <t>KIT CONCENTRADO DE BEBIDAS</t>
  </si>
  <si>
    <t>AT-174/19</t>
  </si>
  <si>
    <t>INTENATIONAL FLAVOR &amp; FRANCE MEXICO</t>
  </si>
  <si>
    <t>SABOR DURAZNO</t>
  </si>
  <si>
    <t>028-2020-10-00010929</t>
  </si>
  <si>
    <t>082-2020-10-00016776</t>
  </si>
  <si>
    <t>3093-3085</t>
  </si>
  <si>
    <t>028-2020-10-00012163</t>
  </si>
  <si>
    <t>SYRUS S.A.</t>
  </si>
  <si>
    <t>625.1.1.SINV.EC</t>
  </si>
  <si>
    <t>RESINA INUSTRIAL</t>
  </si>
  <si>
    <t>082-2020-10-00035083</t>
  </si>
  <si>
    <t>BRASIL</t>
  </si>
  <si>
    <t>EMULSION DE NARANJA</t>
  </si>
  <si>
    <t>082-2020-10-00053511</t>
  </si>
  <si>
    <t>TAPAS TWIST</t>
  </si>
  <si>
    <t>028-2020-10-00062056</t>
  </si>
  <si>
    <t>COMERCIALIZADORA TRADECO CHILE LTDA</t>
  </si>
  <si>
    <t>082-2020-10-00000773</t>
  </si>
  <si>
    <t>ESCENCIAS</t>
  </si>
  <si>
    <t>EXTRACTO CONCENTRADO MACA</t>
  </si>
  <si>
    <t>019-2020-10-00006342</t>
  </si>
  <si>
    <t>028-2020-10-00012188</t>
  </si>
  <si>
    <t>PULPA DE MANZANA</t>
  </si>
  <si>
    <t>028-2020-10-00051615</t>
  </si>
  <si>
    <t>EMPRESA CAROZZI</t>
  </si>
  <si>
    <t>028-2020-10-00060408</t>
  </si>
  <si>
    <t>ALLMATERIAL</t>
  </si>
  <si>
    <t>019-2020-10-00052620</t>
  </si>
  <si>
    <t>XY-200109-14-P</t>
  </si>
  <si>
    <t>XU YUAN PACKAGING TECHNOLOGY</t>
  </si>
  <si>
    <t>CHINA</t>
  </si>
  <si>
    <t>082-2020-10-00028894</t>
  </si>
  <si>
    <t>EL ALAMO EXPORT</t>
  </si>
  <si>
    <t>3064-3043-3119</t>
  </si>
  <si>
    <t>028-2020-10-00033808</t>
  </si>
  <si>
    <t>082-2020-10-00005565</t>
  </si>
  <si>
    <t>3044-30923043</t>
  </si>
  <si>
    <t>028-2020-10-00011201</t>
  </si>
  <si>
    <t>EMULSION BLACKBERRY</t>
  </si>
  <si>
    <t>082-2020-10-00025167</t>
  </si>
  <si>
    <t>082-2020-10-00066918</t>
  </si>
  <si>
    <t>019-2020-10-00037587</t>
  </si>
  <si>
    <t>OCMEXICO EMBALAJE DE RL DE CV</t>
  </si>
  <si>
    <t>PALETIZADORA</t>
  </si>
  <si>
    <t>5/192020</t>
  </si>
  <si>
    <t>082-2020-10-00016795</t>
  </si>
  <si>
    <t>082-2020-10-00054845</t>
  </si>
  <si>
    <t>019-2020-10-00062412</t>
  </si>
  <si>
    <t>RODERS GMBH</t>
  </si>
  <si>
    <t>MOLDE DE SOPLADO</t>
  </si>
  <si>
    <t>082-2020-10-00023269</t>
  </si>
  <si>
    <t>ALEMANIA</t>
  </si>
  <si>
    <t>082-2020-10-00035604</t>
  </si>
  <si>
    <t>AT-004/20</t>
  </si>
  <si>
    <t>AT-005/20</t>
  </si>
  <si>
    <t>CONCENTRADO PARA BEBIDAS</t>
  </si>
  <si>
    <t>2980-2943</t>
  </si>
  <si>
    <t>082-2020-10-00052787</t>
  </si>
  <si>
    <t>028-2020-10-00018613</t>
  </si>
  <si>
    <t>PROMOCIONES FANTÁSTICAS</t>
  </si>
  <si>
    <t>FA127077</t>
  </si>
  <si>
    <t>PITILLO PLÁSTICO</t>
  </si>
  <si>
    <t>082.2020-10-00024081</t>
  </si>
  <si>
    <t>PULP DURAZNO 1500ML</t>
  </si>
  <si>
    <t>082-2020-10-00064049</t>
  </si>
  <si>
    <t>TAPA METALICA SPORADE</t>
  </si>
  <si>
    <t>082-2020-10-00029619</t>
  </si>
  <si>
    <t>082-2020-10-00023219</t>
  </si>
  <si>
    <t>082-2020-10-00062294</t>
  </si>
  <si>
    <t>082-2020-10-00012483</t>
  </si>
  <si>
    <t>082-2020-10-00029228</t>
  </si>
  <si>
    <t>082-2020-10-00033694</t>
  </si>
  <si>
    <t>082-2020-10-00033679</t>
  </si>
  <si>
    <t>FIRMENICH S.A.</t>
  </si>
  <si>
    <t>ACCRAPLY TRINE LLC</t>
  </si>
  <si>
    <t>EYM SRL</t>
  </si>
  <si>
    <t>CRAMER PRODUCTOS AROMATICOS SACI</t>
  </si>
  <si>
    <t>DASE SING PACKAGING TECHNOLOGY</t>
  </si>
  <si>
    <t>DS-100-20191111K</t>
  </si>
  <si>
    <t>SACMI DE MEXICO  SA DE CV</t>
  </si>
  <si>
    <t>A-1121383</t>
  </si>
  <si>
    <t>LATINPACK SAC</t>
  </si>
  <si>
    <t>APTAR QUERETARO SA DE CV</t>
  </si>
  <si>
    <t>028-2020-10-00010895</t>
  </si>
  <si>
    <t>SABOR MANGO</t>
  </si>
  <si>
    <t>2948 - 3004</t>
  </si>
  <si>
    <t>019-2020-91-00001752</t>
  </si>
  <si>
    <t>POTENCIMETRO</t>
  </si>
  <si>
    <t>073-2019-10-00954022</t>
  </si>
  <si>
    <t>3052 - 2989 - 2984</t>
  </si>
  <si>
    <t>082-2020-10-00003001</t>
  </si>
  <si>
    <t>LACTATO DE MAGNESIO</t>
  </si>
  <si>
    <t>L-TEANINA</t>
  </si>
  <si>
    <t>3103 - 2974 - 3168</t>
  </si>
  <si>
    <t>019-2020-10-00011765</t>
  </si>
  <si>
    <t>SABOR NARANJA</t>
  </si>
  <si>
    <t>082-2020-10-00011154</t>
  </si>
  <si>
    <t>019-2020-10-00037471</t>
  </si>
  <si>
    <t>ETIQUETADORA</t>
  </si>
  <si>
    <t>TAIWAN</t>
  </si>
  <si>
    <t>019-2020-10-00031703</t>
  </si>
  <si>
    <t>082-2020-10-00033011</t>
  </si>
  <si>
    <t>TAPA TWIST OFF</t>
  </si>
  <si>
    <t>3106 - 2937</t>
  </si>
  <si>
    <t>082-2020-10-00066834</t>
  </si>
  <si>
    <t>TAPA METALICA TWIST</t>
  </si>
  <si>
    <t>082-2020-10-00067716</t>
  </si>
  <si>
    <t>019-2020-10-00071836</t>
  </si>
  <si>
    <t>TAPA SPORT 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</si>
</sst>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191">
    <xf numFmtId="0" fontId="0" fillId="0" borderId="0" xfId="0"/>
    <xf numFmtId="0" fontId="3" fillId="0" borderId="1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5" fillId="0" borderId="1" xfId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" fontId="8" fillId="0" borderId="0" xfId="2" applyNumberFormat="1" applyFont="1" applyFill="1" applyBorder="1" applyAlignment="1">
      <alignment horizontal="center" vertical="center" wrapText="1"/>
    </xf>
    <xf numFmtId="0" fontId="7" fillId="2" borderId="2" xfId="2" applyNumberFormat="1" applyFont="1" applyFill="1" applyBorder="1" applyAlignment="1">
      <alignment horizontal="center" vertical="center"/>
    </xf>
    <xf numFmtId="4" fontId="7" fillId="2" borderId="2" xfId="2" applyNumberFormat="1" applyFont="1" applyFill="1" applyBorder="1" applyAlignment="1">
      <alignment horizontal="center" vertical="center" wrapText="1"/>
    </xf>
    <xf numFmtId="14" fontId="7" fillId="2" borderId="2" xfId="2" applyNumberFormat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/>
    </xf>
    <xf numFmtId="164" fontId="8" fillId="2" borderId="2" xfId="1" applyFont="1" applyFill="1" applyBorder="1" applyAlignment="1">
      <alignment horizontal="center" vertical="center" wrapText="1"/>
    </xf>
    <xf numFmtId="164" fontId="2" fillId="2" borderId="2" xfId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center" vertical="center" wrapText="1"/>
    </xf>
    <xf numFmtId="164" fontId="1" fillId="3" borderId="2" xfId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/>
    </xf>
    <xf numFmtId="164" fontId="7" fillId="2" borderId="4" xfId="1" applyFont="1" applyFill="1" applyBorder="1" applyAlignment="1">
      <alignment horizontal="center" vertical="center" wrapText="1"/>
    </xf>
    <xf numFmtId="164" fontId="8" fillId="2" borderId="3" xfId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164" fontId="5" fillId="0" borderId="1" xfId="1" applyNumberFormat="1" applyFont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164" fontId="5" fillId="0" borderId="1" xfId="1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4" fillId="0" borderId="0" xfId="1" applyFont="1" applyFill="1" applyBorder="1" applyAlignment="1">
      <alignment horizontal="center" vertical="center"/>
    </xf>
    <xf numFmtId="164" fontId="5" fillId="0" borderId="0" xfId="1" applyFont="1" applyFill="1" applyBorder="1" applyAlignment="1">
      <alignment horizontal="center" vertical="center"/>
    </xf>
    <xf numFmtId="164" fontId="5" fillId="0" borderId="0" xfId="1" applyFont="1" applyFill="1" applyBorder="1" applyAlignment="1">
      <alignment vertical="center"/>
    </xf>
    <xf numFmtId="49" fontId="7" fillId="2" borderId="2" xfId="2" applyNumberFormat="1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14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right" vertical="center"/>
    </xf>
    <xf numFmtId="0" fontId="5" fillId="0" borderId="1" xfId="0" applyNumberFormat="1" applyFont="1" applyBorder="1" applyAlignment="1">
      <alignment vertical="center"/>
    </xf>
    <xf numFmtId="14" fontId="5" fillId="0" borderId="1" xfId="0" applyNumberFormat="1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164" fontId="4" fillId="0" borderId="1" xfId="1" applyFont="1" applyFill="1" applyBorder="1" applyAlignment="1">
      <alignment vertical="center"/>
    </xf>
    <xf numFmtId="0" fontId="5" fillId="0" borderId="1" xfId="0" applyNumberFormat="1" applyFont="1" applyFill="1" applyBorder="1" applyAlignment="1"/>
    <xf numFmtId="0" fontId="5" fillId="0" borderId="1" xfId="0" applyFont="1" applyBorder="1" applyAlignment="1">
      <alignment vertical="center"/>
    </xf>
    <xf numFmtId="0" fontId="5" fillId="0" borderId="1" xfId="0" applyNumberFormat="1" applyFont="1" applyBorder="1" applyAlignment="1">
      <alignment horizontal="center" vertical="center"/>
    </xf>
    <xf numFmtId="164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NumberFormat="1" applyFont="1" applyBorder="1" applyAlignment="1"/>
    <xf numFmtId="1" fontId="5" fillId="0" borderId="1" xfId="0" applyNumberFormat="1" applyFont="1" applyBorder="1" applyAlignment="1">
      <alignment horizontal="center" vertical="center"/>
    </xf>
    <xf numFmtId="164" fontId="5" fillId="4" borderId="1" xfId="1" applyFont="1" applyFill="1" applyBorder="1" applyAlignment="1">
      <alignment vertical="center"/>
    </xf>
    <xf numFmtId="0" fontId="5" fillId="0" borderId="1" xfId="0" applyNumberFormat="1" applyFont="1" applyBorder="1" applyAlignment="1">
      <alignment horizontal="right" vertical="center"/>
    </xf>
    <xf numFmtId="14" fontId="5" fillId="0" borderId="1" xfId="0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right" vertical="center"/>
    </xf>
    <xf numFmtId="164" fontId="5" fillId="0" borderId="1" xfId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vertical="center"/>
    </xf>
    <xf numFmtId="164" fontId="5" fillId="0" borderId="1" xfId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8" xfId="0" applyFont="1" applyBorder="1" applyAlignment="1">
      <alignment horizontal="left" vertical="center"/>
    </xf>
    <xf numFmtId="164" fontId="5" fillId="0" borderId="8" xfId="1" applyFont="1" applyBorder="1" applyAlignment="1">
      <alignment vertical="center"/>
    </xf>
    <xf numFmtId="164" fontId="5" fillId="0" borderId="8" xfId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vertical="center"/>
    </xf>
    <xf numFmtId="0" fontId="5" fillId="0" borderId="8" xfId="0" applyFont="1" applyBorder="1" applyAlignment="1">
      <alignment vertical="center"/>
    </xf>
    <xf numFmtId="164" fontId="4" fillId="0" borderId="8" xfId="1" applyFont="1" applyFill="1" applyBorder="1" applyAlignment="1">
      <alignment vertical="center"/>
    </xf>
    <xf numFmtId="0" fontId="5" fillId="0" borderId="8" xfId="0" applyNumberFormat="1" applyFont="1" applyBorder="1" applyAlignment="1"/>
    <xf numFmtId="14" fontId="5" fillId="0" borderId="8" xfId="0" applyNumberFormat="1" applyFont="1" applyBorder="1" applyAlignment="1">
      <alignment vertical="center"/>
    </xf>
    <xf numFmtId="164" fontId="5" fillId="0" borderId="8" xfId="1" applyNumberFormat="1" applyFont="1" applyBorder="1" applyAlignment="1">
      <alignment vertical="center"/>
    </xf>
    <xf numFmtId="164" fontId="5" fillId="0" borderId="5" xfId="1" applyFont="1" applyBorder="1" applyAlignment="1">
      <alignment horizontal="center" vertical="center"/>
    </xf>
    <xf numFmtId="164" fontId="1" fillId="3" borderId="4" xfId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0" fillId="0" borderId="9" xfId="0" applyBorder="1"/>
    <xf numFmtId="0" fontId="5" fillId="0" borderId="9" xfId="0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NumberFormat="1" applyFont="1" applyFill="1" applyBorder="1" applyAlignment="1">
      <alignment horizontal="center" vertical="center"/>
    </xf>
    <xf numFmtId="164" fontId="5" fillId="0" borderId="2" xfId="1" applyFont="1" applyFill="1" applyBorder="1" applyAlignment="1">
      <alignment vertical="center"/>
    </xf>
    <xf numFmtId="164" fontId="5" fillId="0" borderId="2" xfId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vertical="center"/>
    </xf>
    <xf numFmtId="164" fontId="5" fillId="4" borderId="1" xfId="1" applyFont="1" applyFill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164" fontId="4" fillId="0" borderId="9" xfId="1" applyFont="1" applyFill="1" applyBorder="1" applyAlignment="1">
      <alignment horizontal="center" vertical="center"/>
    </xf>
    <xf numFmtId="164" fontId="4" fillId="0" borderId="8" xfId="1" applyFont="1" applyFill="1" applyBorder="1" applyAlignment="1">
      <alignment horizontal="center" vertical="center"/>
    </xf>
    <xf numFmtId="164" fontId="4" fillId="4" borderId="2" xfId="1" applyFont="1" applyFill="1" applyBorder="1" applyAlignment="1">
      <alignment horizontal="center" vertical="center"/>
    </xf>
    <xf numFmtId="164" fontId="4" fillId="4" borderId="9" xfId="1" applyFont="1" applyFill="1" applyBorder="1" applyAlignment="1">
      <alignment horizontal="center" vertical="center"/>
    </xf>
    <xf numFmtId="164" fontId="4" fillId="4" borderId="8" xfId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8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5" fillId="0" borderId="2" xfId="1" applyFont="1" applyBorder="1" applyAlignment="1">
      <alignment horizontal="center" vertical="center"/>
    </xf>
    <xf numFmtId="164" fontId="5" fillId="0" borderId="8" xfId="1" applyFont="1" applyBorder="1" applyAlignment="1">
      <alignment horizontal="center" vertical="center"/>
    </xf>
    <xf numFmtId="164" fontId="5" fillId="0" borderId="2" xfId="1" applyFont="1" applyBorder="1" applyAlignment="1">
      <alignment horizontal="right" vertical="center"/>
    </xf>
    <xf numFmtId="164" fontId="5" fillId="0" borderId="9" xfId="1" applyFont="1" applyBorder="1" applyAlignment="1">
      <alignment horizontal="right" vertical="center"/>
    </xf>
    <xf numFmtId="164" fontId="5" fillId="0" borderId="8" xfId="1" applyFont="1" applyBorder="1" applyAlignment="1">
      <alignment horizontal="right" vertical="center"/>
    </xf>
    <xf numFmtId="164" fontId="5" fillId="0" borderId="2" xfId="1" applyFont="1" applyFill="1" applyBorder="1" applyAlignment="1">
      <alignment horizontal="center" vertical="center"/>
    </xf>
    <xf numFmtId="164" fontId="5" fillId="0" borderId="9" xfId="1" applyFont="1" applyFill="1" applyBorder="1" applyAlignment="1">
      <alignment horizontal="center" vertical="center"/>
    </xf>
    <xf numFmtId="164" fontId="5" fillId="0" borderId="8" xfId="1" applyFont="1" applyFill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/>
    </xf>
    <xf numFmtId="164" fontId="5" fillId="0" borderId="9" xfId="1" applyNumberFormat="1" applyFont="1" applyBorder="1" applyAlignment="1">
      <alignment horizontal="center" vertical="center"/>
    </xf>
    <xf numFmtId="164" fontId="5" fillId="0" borderId="8" xfId="1" applyNumberFormat="1" applyFont="1" applyBorder="1" applyAlignment="1">
      <alignment horizontal="center" vertical="center"/>
    </xf>
    <xf numFmtId="164" fontId="5" fillId="0" borderId="2" xfId="1" applyFont="1" applyBorder="1" applyAlignment="1">
      <alignment horizontal="center" vertical="center" wrapText="1"/>
    </xf>
    <xf numFmtId="164" fontId="5" fillId="0" borderId="8" xfId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right" vertical="center"/>
    </xf>
    <xf numFmtId="0" fontId="5" fillId="0" borderId="8" xfId="0" applyNumberFormat="1" applyFont="1" applyBorder="1" applyAlignment="1">
      <alignment horizontal="right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8" xfId="0" applyNumberFormat="1" applyFont="1" applyBorder="1" applyAlignment="1">
      <alignment horizontal="left" vertical="center"/>
    </xf>
    <xf numFmtId="0" fontId="5" fillId="0" borderId="9" xfId="0" applyNumberFormat="1" applyFont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5" fillId="0" borderId="9" xfId="1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right" vertical="center"/>
    </xf>
    <xf numFmtId="0" fontId="5" fillId="0" borderId="8" xfId="0" applyNumberFormat="1" applyFont="1" applyFill="1" applyBorder="1" applyAlignment="1">
      <alignment horizontal="right" vertical="center"/>
    </xf>
    <xf numFmtId="0" fontId="5" fillId="0" borderId="2" xfId="0" applyNumberFormat="1" applyFont="1" applyFill="1" applyBorder="1" applyAlignment="1">
      <alignment vertical="center"/>
    </xf>
    <xf numFmtId="0" fontId="5" fillId="0" borderId="8" xfId="0" applyNumberFormat="1" applyFont="1" applyFill="1" applyBorder="1" applyAlignment="1">
      <alignment vertical="center"/>
    </xf>
    <xf numFmtId="0" fontId="5" fillId="0" borderId="2" xfId="0" applyNumberFormat="1" applyFont="1" applyFill="1" applyBorder="1" applyAlignment="1">
      <alignment horizontal="left" vertical="center"/>
    </xf>
    <xf numFmtId="0" fontId="5" fillId="0" borderId="8" xfId="0" applyNumberFormat="1" applyFont="1" applyFill="1" applyBorder="1" applyAlignment="1">
      <alignment horizontal="left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9" xfId="0" applyNumberFormat="1" applyFont="1" applyBorder="1" applyAlignment="1">
      <alignment horizontal="left" vertical="center"/>
    </xf>
    <xf numFmtId="14" fontId="5" fillId="0" borderId="2" xfId="0" applyNumberFormat="1" applyFont="1" applyBorder="1" applyAlignment="1">
      <alignment horizontal="right" vertical="center"/>
    </xf>
    <xf numFmtId="14" fontId="5" fillId="0" borderId="9" xfId="0" applyNumberFormat="1" applyFont="1" applyBorder="1" applyAlignment="1">
      <alignment horizontal="right" vertical="center"/>
    </xf>
    <xf numFmtId="14" fontId="5" fillId="0" borderId="8" xfId="0" applyNumberFormat="1" applyFont="1" applyBorder="1" applyAlignment="1">
      <alignment horizontal="right" vertical="center"/>
    </xf>
    <xf numFmtId="0" fontId="5" fillId="0" borderId="2" xfId="1" applyNumberFormat="1" applyFont="1" applyBorder="1" applyAlignment="1">
      <alignment horizontal="center" vertical="center"/>
    </xf>
    <xf numFmtId="0" fontId="5" fillId="0" borderId="9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left" vertical="center"/>
    </xf>
    <xf numFmtId="14" fontId="5" fillId="0" borderId="8" xfId="0" applyNumberFormat="1" applyFont="1" applyBorder="1" applyAlignment="1">
      <alignment horizontal="left" vertical="center"/>
    </xf>
    <xf numFmtId="164" fontId="5" fillId="4" borderId="2" xfId="1" applyFont="1" applyFill="1" applyBorder="1" applyAlignment="1">
      <alignment horizontal="center" vertical="center"/>
    </xf>
    <xf numFmtId="164" fontId="5" fillId="4" borderId="8" xfId="1" applyFont="1" applyFill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164" fontId="5" fillId="0" borderId="10" xfId="1" applyFont="1" applyBorder="1" applyAlignment="1">
      <alignment horizontal="center" vertical="center"/>
    </xf>
    <xf numFmtId="164" fontId="5" fillId="0" borderId="3" xfId="1" applyFont="1" applyBorder="1" applyAlignment="1">
      <alignment horizontal="center" vertical="center"/>
    </xf>
    <xf numFmtId="164" fontId="5" fillId="0" borderId="13" xfId="1" applyFont="1" applyBorder="1" applyAlignment="1">
      <alignment horizontal="center" vertical="center"/>
    </xf>
    <xf numFmtId="164" fontId="5" fillId="0" borderId="14" xfId="1" applyFont="1" applyBorder="1" applyAlignment="1">
      <alignment horizontal="center" vertical="center"/>
    </xf>
    <xf numFmtId="164" fontId="5" fillId="0" borderId="15" xfId="1" applyFont="1" applyBorder="1" applyAlignment="1">
      <alignment horizontal="center" vertical="center"/>
    </xf>
    <xf numFmtId="164" fontId="5" fillId="0" borderId="9" xfId="1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antiago Gomez" id="{21E53440-3493-43E9-85A6-EF62E3476492}" userId="S::sgomez@datasolutionsec.onmicrosoft.com::45756f3e-5377-49c2-87a1-b1f7636c66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Q2" dT="2020-10-07T14:36:17.78" personId="{21E53440-3493-43E9-85A6-EF62E3476492}" id="{312AF835-D994-44EA-9213-921307BBA2BE}">
    <text>Flete de la importación general</text>
  </threadedComment>
  <threadedComment ref="S2" dT="2020-10-07T14:38:25.10" personId="{21E53440-3493-43E9-85A6-EF62E3476492}" id="{4D126076-3A9B-47DD-A3A8-C7F7FC2DFE3D}">
    <text>Sobre la poliza, solamente se coloca el valore de la cobertura</text>
  </threadedComment>
  <threadedComment ref="U2" dT="2020-10-07T14:38:59.55" personId="{21E53440-3493-43E9-85A6-EF62E3476492}" id="{367762AF-3768-47D9-9E62-BEC93D4D526A}">
    <text>Descripcion de la Factura "Almacenaje" no siempre puede ser el mismo proveedor</text>
  </threadedComment>
  <threadedComment ref="V2" dT="2020-10-07T14:39:54.14" personId="{21E53440-3493-43E9-85A6-EF62E3476492}" id="{B4F36724-0D7D-4CC2-B837-C9507CA326D0}">
    <text>Factura del Agente Afianzador de Aduana puede ser persona natural o juridica.</text>
  </threadedComment>
  <threadedComment ref="W2" dT="2020-10-07T14:40:32.31" personId="{21E53440-3493-43E9-85A6-EF62E3476492}" id="{37A1FE75-2B0C-4A30-B397-EE6FF879C867}">
    <text>Valor de transporte</text>
  </threadedComment>
  <threadedComment ref="AA2" dT="2020-10-07T14:42:11.97" personId="{21E53440-3493-43E9-85A6-EF62E3476492}" id="{6126D4ED-1838-42C3-956C-663AA39FD0A8}">
    <text>Pais de origen de la importación</text>
  </threadedComment>
  <threadedComment ref="AM2" dT="2020-10-07T14:45:04.49" personId="{21E53440-3493-43E9-85A6-EF62E3476492}" id="{FC13DE8D-6899-437C-B326-408D499C2189}">
    <text>Esta al inicio de la carpeta solo se requiere el numero de registro.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50"/>
  <sheetViews>
    <sheetView tabSelected="1" zoomScaleNormal="100" workbookViewId="0">
      <pane ySplit="2" topLeftCell="A3" activePane="bottomLeft" state="frozen"/>
      <selection pane="bottomLeft" activeCell="G4" sqref="G4"/>
    </sheetView>
  </sheetViews>
  <sheetFormatPr baseColWidth="10" defaultRowHeight="15" x14ac:dyDescent="0.25"/>
  <cols>
    <col min="1" max="1" width="4.85546875" customWidth="1"/>
    <col min="2" max="2" width="7" customWidth="1"/>
    <col min="3" max="3" width="11.42578125" style="23"/>
    <col min="4" max="4" width="19.85546875" customWidth="1"/>
    <col min="6" max="6" width="10.42578125" customWidth="1"/>
    <col min="7" max="7" width="32.7109375" style="41" bestFit="1" customWidth="1"/>
    <col min="8" max="8" width="16.28515625" bestFit="1" customWidth="1"/>
    <col min="9" max="9" width="11.42578125" style="24"/>
    <col min="10" max="10" width="28" style="38" bestFit="1" customWidth="1"/>
    <col min="11" max="11" width="13" style="26" bestFit="1" customWidth="1"/>
    <col min="15" max="15" width="13.42578125" bestFit="1" customWidth="1"/>
    <col min="16" max="16" width="11.42578125" style="22"/>
    <col min="18" max="18" width="13.85546875" customWidth="1"/>
    <col min="20" max="20" width="14.7109375" customWidth="1"/>
    <col min="23" max="26" width="11.42578125" customWidth="1"/>
    <col min="27" max="27" width="11.42578125" style="99" customWidth="1"/>
    <col min="28" max="32" width="11.42578125" customWidth="1"/>
    <col min="38" max="38" width="12.85546875" customWidth="1"/>
    <col min="40" max="40" width="12.5703125" bestFit="1" customWidth="1"/>
    <col min="41" max="41" width="13.7109375" customWidth="1"/>
    <col min="42" max="16384" width="11.42578125" style="22"/>
  </cols>
  <sheetData>
    <row r="1" spans="1:41" s="62" customFormat="1" ht="12.75" x14ac:dyDescent="0.2">
      <c r="A1" s="1"/>
      <c r="B1" s="100"/>
      <c r="C1" s="101"/>
      <c r="D1" s="102" t="s">
        <v>0</v>
      </c>
      <c r="E1" s="101"/>
      <c r="F1" s="103"/>
      <c r="G1" s="104"/>
      <c r="H1" s="104"/>
      <c r="I1" s="104"/>
      <c r="J1" s="104"/>
      <c r="K1" s="104"/>
      <c r="L1" s="152" t="s">
        <v>1</v>
      </c>
      <c r="M1" s="152"/>
      <c r="N1" s="152"/>
      <c r="O1" s="152"/>
      <c r="P1" s="2"/>
      <c r="Q1" s="153" t="s">
        <v>2</v>
      </c>
      <c r="R1" s="153"/>
      <c r="S1" s="153"/>
      <c r="T1" s="153"/>
      <c r="U1" s="153"/>
      <c r="V1" s="153"/>
      <c r="W1" s="153"/>
      <c r="X1" s="3"/>
      <c r="Y1" s="4"/>
      <c r="Z1" s="4"/>
      <c r="AA1" s="5"/>
      <c r="AB1" s="5"/>
      <c r="AC1" s="4"/>
      <c r="AD1" s="4"/>
      <c r="AE1" s="4"/>
      <c r="AF1" s="4"/>
      <c r="AG1" s="4"/>
      <c r="AH1" s="4"/>
      <c r="AI1" s="4"/>
      <c r="AJ1" s="4"/>
      <c r="AK1" s="6"/>
      <c r="AL1" s="6"/>
      <c r="AM1" s="7"/>
      <c r="AN1" s="6"/>
      <c r="AO1" s="85"/>
    </row>
    <row r="2" spans="1:41" s="87" customFormat="1" ht="30" x14ac:dyDescent="0.25">
      <c r="A2" s="9" t="s">
        <v>3</v>
      </c>
      <c r="B2" s="9" t="s">
        <v>4</v>
      </c>
      <c r="C2" s="9" t="s">
        <v>5</v>
      </c>
      <c r="D2" s="9" t="s">
        <v>6</v>
      </c>
      <c r="E2" s="9" t="s">
        <v>7</v>
      </c>
      <c r="F2" s="34" t="s">
        <v>8</v>
      </c>
      <c r="G2" s="35" t="s">
        <v>9</v>
      </c>
      <c r="H2" s="9" t="s">
        <v>10</v>
      </c>
      <c r="I2" s="11" t="s">
        <v>11</v>
      </c>
      <c r="J2" s="35" t="s">
        <v>12</v>
      </c>
      <c r="K2" s="36" t="s">
        <v>13</v>
      </c>
      <c r="L2" s="10" t="s">
        <v>14</v>
      </c>
      <c r="M2" s="10" t="s">
        <v>15</v>
      </c>
      <c r="N2" s="11" t="s">
        <v>16</v>
      </c>
      <c r="O2" s="20" t="s">
        <v>17</v>
      </c>
      <c r="P2" s="8" t="s">
        <v>18</v>
      </c>
      <c r="Q2" s="21" t="s">
        <v>19</v>
      </c>
      <c r="R2" s="13" t="s">
        <v>20</v>
      </c>
      <c r="S2" s="12" t="s">
        <v>21</v>
      </c>
      <c r="T2" s="12" t="s">
        <v>22</v>
      </c>
      <c r="U2" s="12" t="s">
        <v>23</v>
      </c>
      <c r="V2" s="13" t="s">
        <v>24</v>
      </c>
      <c r="W2" s="13" t="s">
        <v>25</v>
      </c>
      <c r="X2" s="13" t="s">
        <v>26</v>
      </c>
      <c r="Y2" s="12" t="s">
        <v>27</v>
      </c>
      <c r="Z2" s="14" t="s">
        <v>28</v>
      </c>
      <c r="AA2" s="15" t="s">
        <v>29</v>
      </c>
      <c r="AB2" s="15" t="s">
        <v>30</v>
      </c>
      <c r="AC2" s="14" t="s">
        <v>31</v>
      </c>
      <c r="AD2" s="14" t="s">
        <v>32</v>
      </c>
      <c r="AE2" s="14" t="s">
        <v>33</v>
      </c>
      <c r="AF2" s="14" t="s">
        <v>34</v>
      </c>
      <c r="AG2" s="14" t="s">
        <v>35</v>
      </c>
      <c r="AH2" s="16" t="s">
        <v>36</v>
      </c>
      <c r="AI2" s="14" t="s">
        <v>37</v>
      </c>
      <c r="AJ2" s="14" t="s">
        <v>38</v>
      </c>
      <c r="AK2" s="14" t="s">
        <v>39</v>
      </c>
      <c r="AL2" s="14" t="s">
        <v>40</v>
      </c>
      <c r="AM2" s="17" t="s">
        <v>41</v>
      </c>
      <c r="AN2" s="18" t="s">
        <v>42</v>
      </c>
      <c r="AO2" s="86" t="s">
        <v>43</v>
      </c>
    </row>
    <row r="3" spans="1:41" s="88" customFormat="1" ht="12.75" x14ac:dyDescent="0.2">
      <c r="A3" s="70">
        <v>1</v>
      </c>
      <c r="B3" s="54">
        <v>3010</v>
      </c>
      <c r="C3" s="70">
        <v>40785092</v>
      </c>
      <c r="D3" s="44" t="s">
        <v>97</v>
      </c>
      <c r="E3" s="70">
        <v>2202100000</v>
      </c>
      <c r="F3" s="72" t="s">
        <v>68</v>
      </c>
      <c r="G3" s="73" t="s">
        <v>50</v>
      </c>
      <c r="H3" s="44">
        <v>23028</v>
      </c>
      <c r="I3" s="45">
        <v>43832</v>
      </c>
      <c r="J3" s="73" t="s">
        <v>47</v>
      </c>
      <c r="K3" s="46">
        <v>20275.2</v>
      </c>
      <c r="L3" s="116" t="s">
        <v>61</v>
      </c>
      <c r="M3" s="117"/>
      <c r="N3" s="117"/>
      <c r="O3" s="118"/>
      <c r="P3" s="61"/>
      <c r="Q3" s="56">
        <v>5120</v>
      </c>
      <c r="R3" s="27">
        <f>K3</f>
        <v>20275.2</v>
      </c>
      <c r="S3" s="56">
        <v>15</v>
      </c>
      <c r="T3" s="48">
        <f>Q3+R3+S3</f>
        <v>25410.2</v>
      </c>
      <c r="U3" s="56">
        <v>90.92</v>
      </c>
      <c r="V3" s="56">
        <v>200</v>
      </c>
      <c r="W3" s="56"/>
      <c r="X3" s="56">
        <v>59</v>
      </c>
      <c r="Y3" s="56">
        <v>110</v>
      </c>
      <c r="Z3" s="47"/>
      <c r="AA3" s="105" t="s">
        <v>45</v>
      </c>
      <c r="AB3" s="56">
        <v>3198.44</v>
      </c>
      <c r="AC3" s="56"/>
      <c r="AD3" s="56">
        <v>127.3</v>
      </c>
      <c r="AE3" s="47"/>
      <c r="AF3" s="47"/>
      <c r="AG3" s="56">
        <v>6082.56</v>
      </c>
      <c r="AH3" s="56"/>
      <c r="AI3" s="56">
        <v>3454.31</v>
      </c>
      <c r="AJ3" s="47">
        <f t="shared" ref="AJ3:AJ20" si="0">AC3+AD3+AE3+AF3+AG3+AB3+AH3</f>
        <v>9408.3000000000011</v>
      </c>
      <c r="AK3" s="47"/>
      <c r="AL3" s="47">
        <f t="shared" ref="AL3:AL20" si="1">T3+U3+V3+W3+X3+Y3+Z3+AJ3</f>
        <v>35278.42</v>
      </c>
      <c r="AM3" s="106">
        <v>3079</v>
      </c>
      <c r="AN3" s="47">
        <v>35278.42</v>
      </c>
      <c r="AO3" s="47">
        <f t="shared" ref="AO3:AO20" si="2">+AL3-AN3-S3</f>
        <v>-15</v>
      </c>
    </row>
    <row r="4" spans="1:41" s="88" customFormat="1" ht="12.75" x14ac:dyDescent="0.2">
      <c r="A4" s="70">
        <v>2</v>
      </c>
      <c r="B4" s="54">
        <v>3805</v>
      </c>
      <c r="C4" s="70">
        <v>40780796</v>
      </c>
      <c r="D4" s="44" t="s">
        <v>96</v>
      </c>
      <c r="E4" s="70">
        <v>3302109000</v>
      </c>
      <c r="F4" s="72" t="s">
        <v>68</v>
      </c>
      <c r="G4" s="73" t="s">
        <v>94</v>
      </c>
      <c r="H4" s="44">
        <v>25060381</v>
      </c>
      <c r="I4" s="45">
        <v>43812</v>
      </c>
      <c r="J4" s="73" t="s">
        <v>95</v>
      </c>
      <c r="K4" s="46">
        <v>44160</v>
      </c>
      <c r="L4" s="71" t="s">
        <v>62</v>
      </c>
      <c r="M4" s="71" t="s">
        <v>63</v>
      </c>
      <c r="N4" s="42">
        <v>43908</v>
      </c>
      <c r="O4" s="69">
        <v>44160</v>
      </c>
      <c r="P4" s="61"/>
      <c r="Q4" s="47">
        <v>1076.5</v>
      </c>
      <c r="R4" s="47">
        <f>K4</f>
        <v>44160</v>
      </c>
      <c r="S4" s="47">
        <v>26.69</v>
      </c>
      <c r="T4" s="48">
        <f>Q4+R4+S4</f>
        <v>45263.19</v>
      </c>
      <c r="U4" s="47">
        <v>87.78</v>
      </c>
      <c r="V4" s="47">
        <v>250</v>
      </c>
      <c r="W4" s="47">
        <v>250</v>
      </c>
      <c r="X4" s="47"/>
      <c r="Y4" s="47">
        <v>274.58999999999997</v>
      </c>
      <c r="Z4" s="47"/>
      <c r="AA4" s="69" t="s">
        <v>60</v>
      </c>
      <c r="AB4" s="47"/>
      <c r="AC4" s="47">
        <v>4526.32</v>
      </c>
      <c r="AD4" s="47">
        <v>226.32</v>
      </c>
      <c r="AE4" s="47"/>
      <c r="AF4" s="47"/>
      <c r="AG4" s="47"/>
      <c r="AH4" s="47"/>
      <c r="AI4" s="47">
        <v>6001.9</v>
      </c>
      <c r="AJ4" s="47">
        <f t="shared" si="0"/>
        <v>4752.6399999999994</v>
      </c>
      <c r="AK4" s="47"/>
      <c r="AL4" s="47">
        <f t="shared" si="1"/>
        <v>50878.2</v>
      </c>
      <c r="AM4" s="70">
        <v>2890</v>
      </c>
      <c r="AN4" s="47">
        <v>50878.2</v>
      </c>
      <c r="AO4" s="47">
        <f t="shared" si="2"/>
        <v>-26.69</v>
      </c>
    </row>
    <row r="5" spans="1:41" s="88" customFormat="1" ht="12.75" x14ac:dyDescent="0.2">
      <c r="A5" s="70">
        <v>3</v>
      </c>
      <c r="B5" s="54">
        <v>3806</v>
      </c>
      <c r="C5" s="70">
        <v>40781762</v>
      </c>
      <c r="D5" s="44" t="s">
        <v>114</v>
      </c>
      <c r="E5" s="70">
        <v>2007999220</v>
      </c>
      <c r="F5" s="72" t="s">
        <v>68</v>
      </c>
      <c r="G5" s="73" t="s">
        <v>55</v>
      </c>
      <c r="H5" s="57">
        <v>12424</v>
      </c>
      <c r="I5" s="45">
        <v>44183</v>
      </c>
      <c r="J5" s="73" t="s">
        <v>115</v>
      </c>
      <c r="K5" s="46">
        <v>28729.5</v>
      </c>
      <c r="L5" s="71" t="s">
        <v>62</v>
      </c>
      <c r="M5" s="71" t="s">
        <v>63</v>
      </c>
      <c r="N5" s="42">
        <v>43895</v>
      </c>
      <c r="O5" s="69">
        <v>28729.5</v>
      </c>
      <c r="P5" s="61"/>
      <c r="Q5" s="47">
        <v>650</v>
      </c>
      <c r="R5" s="47">
        <f>K5</f>
        <v>28729.5</v>
      </c>
      <c r="S5" s="47">
        <v>17.329999999999998</v>
      </c>
      <c r="T5" s="48">
        <f>Q5+R5+S5</f>
        <v>29396.83</v>
      </c>
      <c r="U5" s="47">
        <v>526.6</v>
      </c>
      <c r="V5" s="47">
        <v>250</v>
      </c>
      <c r="W5" s="47">
        <f>250+250</f>
        <v>500</v>
      </c>
      <c r="X5" s="47">
        <v>596</v>
      </c>
      <c r="Y5" s="47">
        <f>71.68+66+66</f>
        <v>203.68</v>
      </c>
      <c r="Z5" s="47"/>
      <c r="AA5" s="69" t="s">
        <v>54</v>
      </c>
      <c r="AB5" s="47"/>
      <c r="AC5" s="47"/>
      <c r="AD5" s="47">
        <v>146.97999999999999</v>
      </c>
      <c r="AE5" s="47"/>
      <c r="AF5" s="47"/>
      <c r="AG5" s="47"/>
      <c r="AH5" s="47"/>
      <c r="AI5" s="47">
        <v>3545.26</v>
      </c>
      <c r="AJ5" s="47">
        <f t="shared" si="0"/>
        <v>146.97999999999999</v>
      </c>
      <c r="AK5" s="47"/>
      <c r="AL5" s="47">
        <f t="shared" si="1"/>
        <v>31620.09</v>
      </c>
      <c r="AM5" s="70">
        <v>2709</v>
      </c>
      <c r="AN5" s="47">
        <v>31620.09</v>
      </c>
      <c r="AO5" s="47">
        <f t="shared" si="2"/>
        <v>-17.329999999999998</v>
      </c>
    </row>
    <row r="6" spans="1:41" s="89" customFormat="1" ht="15" customHeight="1" x14ac:dyDescent="0.2">
      <c r="A6" s="119">
        <v>4</v>
      </c>
      <c r="B6" s="147">
        <v>3807</v>
      </c>
      <c r="C6" s="119">
        <v>40780746</v>
      </c>
      <c r="D6" s="149" t="s">
        <v>176</v>
      </c>
      <c r="E6" s="119">
        <v>3302109000</v>
      </c>
      <c r="F6" s="125" t="s">
        <v>68</v>
      </c>
      <c r="G6" s="125" t="s">
        <v>94</v>
      </c>
      <c r="H6" s="57">
        <v>25060286</v>
      </c>
      <c r="I6" s="45">
        <v>43810</v>
      </c>
      <c r="J6" s="73" t="s">
        <v>177</v>
      </c>
      <c r="K6" s="46">
        <v>2060</v>
      </c>
      <c r="L6" s="131" t="s">
        <v>62</v>
      </c>
      <c r="M6" s="131" t="s">
        <v>63</v>
      </c>
      <c r="N6" s="128">
        <v>43908</v>
      </c>
      <c r="O6" s="46">
        <v>2060</v>
      </c>
      <c r="P6" s="61"/>
      <c r="Q6" s="134">
        <v>504</v>
      </c>
      <c r="R6" s="134">
        <v>4377.5</v>
      </c>
      <c r="S6" s="134">
        <v>15</v>
      </c>
      <c r="T6" s="107">
        <f>Q6+R6+S6</f>
        <v>4896.5</v>
      </c>
      <c r="U6" s="134">
        <v>34.42</v>
      </c>
      <c r="V6" s="134">
        <v>250</v>
      </c>
      <c r="W6" s="134">
        <v>250</v>
      </c>
      <c r="X6" s="134">
        <v>280.2</v>
      </c>
      <c r="Y6" s="134"/>
      <c r="Z6" s="47"/>
      <c r="AA6" s="134" t="s">
        <v>60</v>
      </c>
      <c r="AB6" s="134"/>
      <c r="AC6" s="134">
        <v>489.65</v>
      </c>
      <c r="AD6" s="134">
        <v>24.48</v>
      </c>
      <c r="AE6" s="47"/>
      <c r="AF6" s="47"/>
      <c r="AG6" s="47"/>
      <c r="AH6" s="47"/>
      <c r="AI6" s="134">
        <v>649.27</v>
      </c>
      <c r="AJ6" s="134">
        <f t="shared" si="0"/>
        <v>514.13</v>
      </c>
      <c r="AK6" s="47"/>
      <c r="AL6" s="134">
        <f t="shared" si="1"/>
        <v>6225.25</v>
      </c>
      <c r="AM6" s="145" t="s">
        <v>178</v>
      </c>
      <c r="AN6" s="134">
        <v>6225.25</v>
      </c>
      <c r="AO6" s="134">
        <f t="shared" si="2"/>
        <v>-15</v>
      </c>
    </row>
    <row r="7" spans="1:41" s="89" customFormat="1" ht="12.75" x14ac:dyDescent="0.2">
      <c r="A7" s="121"/>
      <c r="B7" s="148"/>
      <c r="C7" s="121"/>
      <c r="D7" s="150"/>
      <c r="E7" s="121"/>
      <c r="F7" s="127"/>
      <c r="G7" s="127" t="s">
        <v>94</v>
      </c>
      <c r="H7" s="57">
        <v>25060285</v>
      </c>
      <c r="I7" s="45">
        <v>43810</v>
      </c>
      <c r="J7" s="73" t="s">
        <v>177</v>
      </c>
      <c r="K7" s="46">
        <v>2317.5</v>
      </c>
      <c r="L7" s="133"/>
      <c r="M7" s="133"/>
      <c r="N7" s="130"/>
      <c r="O7" s="46">
        <v>2317.5</v>
      </c>
      <c r="P7" s="61"/>
      <c r="Q7" s="135"/>
      <c r="R7" s="135"/>
      <c r="S7" s="135"/>
      <c r="T7" s="109"/>
      <c r="U7" s="135"/>
      <c r="V7" s="135"/>
      <c r="W7" s="135"/>
      <c r="X7" s="135"/>
      <c r="Y7" s="135"/>
      <c r="Z7" s="47"/>
      <c r="AA7" s="135"/>
      <c r="AB7" s="135"/>
      <c r="AC7" s="135"/>
      <c r="AD7" s="135"/>
      <c r="AE7" s="47"/>
      <c r="AF7" s="47"/>
      <c r="AG7" s="47"/>
      <c r="AH7" s="47"/>
      <c r="AI7" s="135"/>
      <c r="AJ7" s="135">
        <f t="shared" si="0"/>
        <v>0</v>
      </c>
      <c r="AK7" s="47"/>
      <c r="AL7" s="135">
        <f t="shared" si="1"/>
        <v>0</v>
      </c>
      <c r="AM7" s="146"/>
      <c r="AN7" s="135"/>
      <c r="AO7" s="135">
        <f t="shared" si="2"/>
        <v>0</v>
      </c>
    </row>
    <row r="8" spans="1:41" s="88" customFormat="1" ht="12.75" x14ac:dyDescent="0.2">
      <c r="A8" s="70">
        <v>5</v>
      </c>
      <c r="B8" s="54">
        <v>3808</v>
      </c>
      <c r="C8" s="70">
        <v>40785166</v>
      </c>
      <c r="D8" s="44" t="s">
        <v>138</v>
      </c>
      <c r="E8" s="70">
        <v>2202100000</v>
      </c>
      <c r="F8" s="72" t="s">
        <v>68</v>
      </c>
      <c r="G8" s="73" t="s">
        <v>50</v>
      </c>
      <c r="H8" s="57">
        <v>23029</v>
      </c>
      <c r="I8" s="45">
        <v>43832</v>
      </c>
      <c r="J8" s="73" t="s">
        <v>47</v>
      </c>
      <c r="K8" s="46">
        <v>20275.2</v>
      </c>
      <c r="L8" s="116" t="s">
        <v>61</v>
      </c>
      <c r="M8" s="117"/>
      <c r="N8" s="117"/>
      <c r="O8" s="118"/>
      <c r="P8" s="61"/>
      <c r="Q8" s="47">
        <v>5120</v>
      </c>
      <c r="R8" s="47">
        <f>K8</f>
        <v>20275.2</v>
      </c>
      <c r="S8" s="47">
        <v>15</v>
      </c>
      <c r="T8" s="48">
        <f>Q8+R8+S8</f>
        <v>25410.2</v>
      </c>
      <c r="U8" s="47">
        <v>90.92</v>
      </c>
      <c r="V8" s="47">
        <v>200</v>
      </c>
      <c r="W8" s="47"/>
      <c r="X8" s="47"/>
      <c r="Y8" s="47">
        <f>110+59</f>
        <v>169</v>
      </c>
      <c r="Z8" s="47"/>
      <c r="AA8" s="69" t="s">
        <v>45</v>
      </c>
      <c r="AB8" s="47">
        <v>3198.44</v>
      </c>
      <c r="AC8" s="47"/>
      <c r="AD8" s="47">
        <v>127.3</v>
      </c>
      <c r="AE8" s="47"/>
      <c r="AF8" s="47"/>
      <c r="AG8" s="47"/>
      <c r="AH8" s="47">
        <v>6082.56</v>
      </c>
      <c r="AI8" s="47">
        <v>3454.31</v>
      </c>
      <c r="AJ8" s="47">
        <f t="shared" si="0"/>
        <v>9408.3000000000011</v>
      </c>
      <c r="AK8" s="47"/>
      <c r="AL8" s="47">
        <f t="shared" si="1"/>
        <v>35278.42</v>
      </c>
      <c r="AM8" s="70">
        <v>3079</v>
      </c>
      <c r="AN8" s="47">
        <v>35278.42</v>
      </c>
      <c r="AO8" s="47">
        <f t="shared" si="2"/>
        <v>-15</v>
      </c>
    </row>
    <row r="9" spans="1:41" s="88" customFormat="1" ht="12.75" x14ac:dyDescent="0.2">
      <c r="A9" s="70">
        <v>6</v>
      </c>
      <c r="B9" s="54">
        <v>3809</v>
      </c>
      <c r="C9" s="70">
        <v>40781986</v>
      </c>
      <c r="D9" s="44" t="s">
        <v>162</v>
      </c>
      <c r="E9" s="70">
        <v>2202100000</v>
      </c>
      <c r="F9" s="72" t="s">
        <v>68</v>
      </c>
      <c r="G9" s="73" t="s">
        <v>50</v>
      </c>
      <c r="H9" s="57">
        <v>23027</v>
      </c>
      <c r="I9" s="45">
        <v>43832</v>
      </c>
      <c r="J9" s="73" t="s">
        <v>47</v>
      </c>
      <c r="K9" s="46">
        <v>20275.2</v>
      </c>
      <c r="L9" s="116" t="s">
        <v>61</v>
      </c>
      <c r="M9" s="117"/>
      <c r="N9" s="117"/>
      <c r="O9" s="118"/>
      <c r="P9" s="61"/>
      <c r="Q9" s="47">
        <v>5120</v>
      </c>
      <c r="R9" s="47">
        <f>K9</f>
        <v>20275.2</v>
      </c>
      <c r="S9" s="47">
        <v>15</v>
      </c>
      <c r="T9" s="48">
        <f>Q9+R9+S9</f>
        <v>25410.2</v>
      </c>
      <c r="U9" s="47">
        <v>90.92</v>
      </c>
      <c r="V9" s="47">
        <v>200</v>
      </c>
      <c r="W9" s="47"/>
      <c r="X9" s="47"/>
      <c r="Y9" s="47">
        <f>110+59</f>
        <v>169</v>
      </c>
      <c r="Z9" s="47"/>
      <c r="AA9" s="69" t="s">
        <v>45</v>
      </c>
      <c r="AB9" s="47">
        <v>3198.44</v>
      </c>
      <c r="AC9" s="47"/>
      <c r="AD9" s="47">
        <v>127.3</v>
      </c>
      <c r="AE9" s="47"/>
      <c r="AF9" s="47"/>
      <c r="AG9" s="47"/>
      <c r="AH9" s="47">
        <v>6082.56</v>
      </c>
      <c r="AI9" s="47">
        <v>3454.31</v>
      </c>
      <c r="AJ9" s="47">
        <f t="shared" si="0"/>
        <v>9408.3000000000011</v>
      </c>
      <c r="AK9" s="47"/>
      <c r="AL9" s="47">
        <f t="shared" si="1"/>
        <v>35278.42</v>
      </c>
      <c r="AM9" s="70">
        <v>3079</v>
      </c>
      <c r="AN9" s="47">
        <v>35278.42</v>
      </c>
      <c r="AO9" s="47">
        <f t="shared" si="2"/>
        <v>-15</v>
      </c>
    </row>
    <row r="10" spans="1:41" s="88" customFormat="1" ht="12.75" x14ac:dyDescent="0.2">
      <c r="A10" s="70">
        <v>7</v>
      </c>
      <c r="B10" s="54">
        <v>3811</v>
      </c>
      <c r="C10" s="70">
        <v>40773558</v>
      </c>
      <c r="D10" s="44" t="s">
        <v>179</v>
      </c>
      <c r="E10" s="70">
        <v>8533312000</v>
      </c>
      <c r="F10" s="72" t="s">
        <v>68</v>
      </c>
      <c r="G10" s="73" t="s">
        <v>167</v>
      </c>
      <c r="H10" s="57">
        <v>124847</v>
      </c>
      <c r="I10" s="45">
        <v>43822</v>
      </c>
      <c r="J10" s="73" t="s">
        <v>180</v>
      </c>
      <c r="K10" s="69">
        <v>1157.4000000000001</v>
      </c>
      <c r="L10" s="71" t="s">
        <v>62</v>
      </c>
      <c r="M10" s="71" t="s">
        <v>63</v>
      </c>
      <c r="N10" s="42">
        <v>43851</v>
      </c>
      <c r="O10" s="69">
        <v>1157.4000000000001</v>
      </c>
      <c r="P10" s="61"/>
      <c r="Q10" s="47">
        <v>82.98</v>
      </c>
      <c r="R10" s="47">
        <f>K10</f>
        <v>1157.4000000000001</v>
      </c>
      <c r="S10" s="47">
        <v>11.79</v>
      </c>
      <c r="T10" s="48">
        <f>Q10+R10+S10</f>
        <v>1252.17</v>
      </c>
      <c r="U10" s="47"/>
      <c r="V10" s="47"/>
      <c r="W10" s="47"/>
      <c r="X10" s="47"/>
      <c r="Y10" s="47">
        <v>106</v>
      </c>
      <c r="Z10" s="47"/>
      <c r="AA10" s="69"/>
      <c r="AB10" s="47"/>
      <c r="AC10" s="47"/>
      <c r="AD10" s="47">
        <v>5.95</v>
      </c>
      <c r="AE10" s="47"/>
      <c r="AF10" s="47"/>
      <c r="AG10" s="47"/>
      <c r="AH10" s="47"/>
      <c r="AI10" s="47">
        <v>143.6</v>
      </c>
      <c r="AJ10" s="47">
        <f t="shared" si="0"/>
        <v>5.95</v>
      </c>
      <c r="AK10" s="47"/>
      <c r="AL10" s="47">
        <f t="shared" si="1"/>
        <v>1364.1200000000001</v>
      </c>
      <c r="AM10" s="70">
        <v>3089</v>
      </c>
      <c r="AN10" s="47">
        <v>1364.12</v>
      </c>
      <c r="AO10" s="47">
        <f t="shared" si="2"/>
        <v>-11.789999999999772</v>
      </c>
    </row>
    <row r="11" spans="1:41" s="88" customFormat="1" ht="12.75" x14ac:dyDescent="0.2">
      <c r="A11" s="119">
        <v>8</v>
      </c>
      <c r="B11" s="147">
        <v>3812</v>
      </c>
      <c r="C11" s="119">
        <v>40754124</v>
      </c>
      <c r="D11" s="119" t="s">
        <v>181</v>
      </c>
      <c r="E11" s="119">
        <v>3302109000</v>
      </c>
      <c r="F11" s="122" t="s">
        <v>68</v>
      </c>
      <c r="G11" s="125" t="s">
        <v>166</v>
      </c>
      <c r="H11" s="57">
        <v>182926</v>
      </c>
      <c r="I11" s="128">
        <v>43809</v>
      </c>
      <c r="J11" s="125" t="s">
        <v>111</v>
      </c>
      <c r="K11" s="46">
        <v>5864</v>
      </c>
      <c r="L11" s="131" t="s">
        <v>62</v>
      </c>
      <c r="M11" s="131" t="s">
        <v>63</v>
      </c>
      <c r="N11" s="128">
        <v>43908</v>
      </c>
      <c r="O11" s="46">
        <v>5864</v>
      </c>
      <c r="P11" s="61"/>
      <c r="Q11" s="136">
        <v>635</v>
      </c>
      <c r="R11" s="136">
        <v>15931</v>
      </c>
      <c r="S11" s="139">
        <v>15</v>
      </c>
      <c r="T11" s="107">
        <f>Q11+R11+S11</f>
        <v>16581</v>
      </c>
      <c r="U11" s="107">
        <v>204.27</v>
      </c>
      <c r="V11" s="107">
        <v>200</v>
      </c>
      <c r="W11" s="107">
        <v>600</v>
      </c>
      <c r="X11" s="27"/>
      <c r="Y11" s="107"/>
      <c r="Z11" s="27"/>
      <c r="AA11" s="107"/>
      <c r="AB11" s="27"/>
      <c r="AC11" s="107">
        <v>1658.1</v>
      </c>
      <c r="AD11" s="107">
        <v>82.9</v>
      </c>
      <c r="AE11" s="47"/>
      <c r="AF11" s="47"/>
      <c r="AG11" s="47"/>
      <c r="AH11" s="47"/>
      <c r="AI11" s="107">
        <v>2198.64</v>
      </c>
      <c r="AJ11" s="107">
        <f t="shared" si="0"/>
        <v>1741</v>
      </c>
      <c r="AK11" s="47"/>
      <c r="AL11" s="107">
        <f t="shared" si="1"/>
        <v>19326.27</v>
      </c>
      <c r="AM11" s="113" t="s">
        <v>182</v>
      </c>
      <c r="AN11" s="107">
        <f>19801.94-475.67</f>
        <v>19326.27</v>
      </c>
      <c r="AO11" s="110">
        <f t="shared" si="2"/>
        <v>-15</v>
      </c>
    </row>
    <row r="12" spans="1:41" s="88" customFormat="1" ht="12.75" x14ac:dyDescent="0.2">
      <c r="A12" s="120"/>
      <c r="B12" s="151"/>
      <c r="C12" s="120"/>
      <c r="D12" s="120"/>
      <c r="E12" s="120"/>
      <c r="F12" s="123"/>
      <c r="G12" s="126"/>
      <c r="H12" s="57">
        <v>182925</v>
      </c>
      <c r="I12" s="129"/>
      <c r="J12" s="126"/>
      <c r="K12" s="46">
        <v>3633.5</v>
      </c>
      <c r="L12" s="132"/>
      <c r="M12" s="132"/>
      <c r="N12" s="129"/>
      <c r="O12" s="46">
        <v>3633.5</v>
      </c>
      <c r="P12" s="61"/>
      <c r="Q12" s="137"/>
      <c r="R12" s="137"/>
      <c r="S12" s="140"/>
      <c r="T12" s="108"/>
      <c r="U12" s="108"/>
      <c r="V12" s="108"/>
      <c r="W12" s="108"/>
      <c r="X12" s="27"/>
      <c r="Y12" s="108"/>
      <c r="Z12" s="27"/>
      <c r="AA12" s="108"/>
      <c r="AB12" s="27"/>
      <c r="AC12" s="108"/>
      <c r="AD12" s="108"/>
      <c r="AE12" s="47"/>
      <c r="AF12" s="47"/>
      <c r="AG12" s="47"/>
      <c r="AH12" s="47"/>
      <c r="AI12" s="108"/>
      <c r="AJ12" s="108">
        <f t="shared" si="0"/>
        <v>0</v>
      </c>
      <c r="AK12" s="47"/>
      <c r="AL12" s="108">
        <f t="shared" si="1"/>
        <v>0</v>
      </c>
      <c r="AM12" s="114"/>
      <c r="AN12" s="108"/>
      <c r="AO12" s="111">
        <f t="shared" si="2"/>
        <v>0</v>
      </c>
    </row>
    <row r="13" spans="1:41" s="88" customFormat="1" ht="12.75" x14ac:dyDescent="0.2">
      <c r="A13" s="121"/>
      <c r="B13" s="148"/>
      <c r="C13" s="121"/>
      <c r="D13" s="121"/>
      <c r="E13" s="121"/>
      <c r="F13" s="124"/>
      <c r="G13" s="127"/>
      <c r="H13" s="57">
        <v>182924</v>
      </c>
      <c r="I13" s="130"/>
      <c r="J13" s="127"/>
      <c r="K13" s="46">
        <v>7068.5</v>
      </c>
      <c r="L13" s="133"/>
      <c r="M13" s="133"/>
      <c r="N13" s="130"/>
      <c r="O13" s="46">
        <v>7068.5</v>
      </c>
      <c r="P13" s="61"/>
      <c r="Q13" s="138"/>
      <c r="R13" s="138"/>
      <c r="S13" s="141"/>
      <c r="T13" s="109"/>
      <c r="U13" s="109"/>
      <c r="V13" s="109"/>
      <c r="W13" s="109"/>
      <c r="X13" s="27"/>
      <c r="Y13" s="109"/>
      <c r="Z13" s="27"/>
      <c r="AA13" s="109"/>
      <c r="AB13" s="27"/>
      <c r="AC13" s="109"/>
      <c r="AD13" s="109"/>
      <c r="AE13" s="47"/>
      <c r="AF13" s="47"/>
      <c r="AG13" s="47"/>
      <c r="AH13" s="47"/>
      <c r="AI13" s="109"/>
      <c r="AJ13" s="109">
        <f t="shared" si="0"/>
        <v>0</v>
      </c>
      <c r="AK13" s="47"/>
      <c r="AL13" s="109">
        <f t="shared" si="1"/>
        <v>0</v>
      </c>
      <c r="AM13" s="115"/>
      <c r="AN13" s="109"/>
      <c r="AO13" s="112">
        <f t="shared" si="2"/>
        <v>0</v>
      </c>
    </row>
    <row r="14" spans="1:41" s="88" customFormat="1" ht="12.75" x14ac:dyDescent="0.2">
      <c r="A14" s="70">
        <v>9</v>
      </c>
      <c r="B14" s="54">
        <v>3813</v>
      </c>
      <c r="C14" s="70">
        <v>40781009</v>
      </c>
      <c r="D14" s="44" t="s">
        <v>130</v>
      </c>
      <c r="E14" s="70">
        <v>3302109000</v>
      </c>
      <c r="F14" s="73" t="s">
        <v>68</v>
      </c>
      <c r="G14" s="73" t="s">
        <v>94</v>
      </c>
      <c r="H14" s="57">
        <v>25059874</v>
      </c>
      <c r="I14" s="45">
        <v>43802</v>
      </c>
      <c r="J14" s="73" t="s">
        <v>131</v>
      </c>
      <c r="K14" s="46">
        <v>6843.16</v>
      </c>
      <c r="L14" s="71" t="s">
        <v>62</v>
      </c>
      <c r="M14" s="71" t="s">
        <v>63</v>
      </c>
      <c r="N14" s="42">
        <v>43908</v>
      </c>
      <c r="O14" s="46">
        <v>6843.16</v>
      </c>
      <c r="P14" s="61"/>
      <c r="Q14" s="27">
        <v>594.25</v>
      </c>
      <c r="R14" s="27">
        <f>K14</f>
        <v>6843.16</v>
      </c>
      <c r="S14" s="27">
        <v>15</v>
      </c>
      <c r="T14" s="48">
        <f t="shared" ref="T14:T20" si="3">Q14+R14+S14</f>
        <v>7452.41</v>
      </c>
      <c r="U14" s="27">
        <v>41.8</v>
      </c>
      <c r="V14" s="27">
        <v>240</v>
      </c>
      <c r="W14" s="27">
        <v>250</v>
      </c>
      <c r="X14" s="27"/>
      <c r="Y14" s="27">
        <v>260</v>
      </c>
      <c r="Z14" s="27"/>
      <c r="AA14" s="64" t="s">
        <v>60</v>
      </c>
      <c r="AB14" s="27"/>
      <c r="AC14" s="27">
        <v>745.24</v>
      </c>
      <c r="AD14" s="27">
        <v>37.26</v>
      </c>
      <c r="AE14" s="27"/>
      <c r="AF14" s="27"/>
      <c r="AG14" s="47"/>
      <c r="AH14" s="47"/>
      <c r="AI14" s="47">
        <v>988.19</v>
      </c>
      <c r="AJ14" s="47">
        <f t="shared" si="0"/>
        <v>782.5</v>
      </c>
      <c r="AK14" s="47"/>
      <c r="AL14" s="47">
        <f t="shared" si="1"/>
        <v>9026.7099999999991</v>
      </c>
      <c r="AM14" s="70">
        <v>3036</v>
      </c>
      <c r="AN14" s="47">
        <v>9121.15</v>
      </c>
      <c r="AO14" s="56">
        <f t="shared" si="2"/>
        <v>-109.44000000000051</v>
      </c>
    </row>
    <row r="15" spans="1:41" s="88" customFormat="1" ht="12.75" x14ac:dyDescent="0.2">
      <c r="A15" s="119">
        <v>10</v>
      </c>
      <c r="B15" s="147">
        <v>3814</v>
      </c>
      <c r="C15" s="119">
        <v>40777047</v>
      </c>
      <c r="D15" s="119" t="s">
        <v>113</v>
      </c>
      <c r="E15" s="70">
        <v>8477900000</v>
      </c>
      <c r="F15" s="122" t="s">
        <v>68</v>
      </c>
      <c r="G15" s="125" t="s">
        <v>48</v>
      </c>
      <c r="H15" s="147">
        <v>91237061</v>
      </c>
      <c r="I15" s="128">
        <v>43802</v>
      </c>
      <c r="J15" s="125" t="s">
        <v>49</v>
      </c>
      <c r="K15" s="142">
        <v>137537.53</v>
      </c>
      <c r="L15" s="131" t="s">
        <v>62</v>
      </c>
      <c r="M15" s="131" t="s">
        <v>63</v>
      </c>
      <c r="N15" s="128">
        <v>43908</v>
      </c>
      <c r="O15" s="142">
        <v>137537.53</v>
      </c>
      <c r="P15" s="61"/>
      <c r="Q15" s="142">
        <v>10066.799999999999</v>
      </c>
      <c r="R15" s="142">
        <v>127470.73</v>
      </c>
      <c r="S15" s="142">
        <v>81.150000000000006</v>
      </c>
      <c r="T15" s="142">
        <f t="shared" si="3"/>
        <v>137618.68</v>
      </c>
      <c r="U15" s="142">
        <v>263.44</v>
      </c>
      <c r="V15" s="142">
        <v>200</v>
      </c>
      <c r="W15" s="142">
        <v>95</v>
      </c>
      <c r="X15" s="47"/>
      <c r="Y15" s="142">
        <v>25</v>
      </c>
      <c r="Z15" s="47"/>
      <c r="AA15" s="134" t="s">
        <v>56</v>
      </c>
      <c r="AB15" s="47"/>
      <c r="AC15" s="142">
        <v>563.76</v>
      </c>
      <c r="AD15" s="142">
        <v>688.15</v>
      </c>
      <c r="AE15" s="47"/>
      <c r="AF15" s="47"/>
      <c r="AG15" s="47"/>
      <c r="AH15" s="47"/>
      <c r="AI15" s="142">
        <v>16664.439999999999</v>
      </c>
      <c r="AJ15" s="142">
        <f t="shared" si="0"/>
        <v>1251.9099999999999</v>
      </c>
      <c r="AK15" s="47"/>
      <c r="AL15" s="142">
        <f t="shared" si="1"/>
        <v>139454.03</v>
      </c>
      <c r="AM15" s="119">
        <v>3117</v>
      </c>
      <c r="AN15" s="142">
        <v>139454.03</v>
      </c>
      <c r="AO15" s="142">
        <f t="shared" si="2"/>
        <v>-81.150000000000006</v>
      </c>
    </row>
    <row r="16" spans="1:41" s="88" customFormat="1" ht="12.75" x14ac:dyDescent="0.2">
      <c r="A16" s="120"/>
      <c r="B16" s="151"/>
      <c r="C16" s="120"/>
      <c r="D16" s="120"/>
      <c r="E16" s="70">
        <v>7318220000</v>
      </c>
      <c r="F16" s="123"/>
      <c r="G16" s="126"/>
      <c r="H16" s="151"/>
      <c r="I16" s="129"/>
      <c r="J16" s="126"/>
      <c r="K16" s="143"/>
      <c r="L16" s="132"/>
      <c r="M16" s="132"/>
      <c r="N16" s="129"/>
      <c r="O16" s="143"/>
      <c r="P16" s="61"/>
      <c r="Q16" s="143"/>
      <c r="R16" s="143">
        <f>K16</f>
        <v>0</v>
      </c>
      <c r="S16" s="143"/>
      <c r="T16" s="143">
        <f t="shared" si="3"/>
        <v>0</v>
      </c>
      <c r="U16" s="143"/>
      <c r="V16" s="143"/>
      <c r="W16" s="143"/>
      <c r="X16" s="47"/>
      <c r="Y16" s="143"/>
      <c r="Z16" s="47"/>
      <c r="AA16" s="154"/>
      <c r="AB16" s="47"/>
      <c r="AC16" s="143"/>
      <c r="AD16" s="143"/>
      <c r="AE16" s="47"/>
      <c r="AF16" s="47"/>
      <c r="AG16" s="47"/>
      <c r="AH16" s="47"/>
      <c r="AI16" s="143"/>
      <c r="AJ16" s="143">
        <f t="shared" si="0"/>
        <v>0</v>
      </c>
      <c r="AK16" s="47"/>
      <c r="AL16" s="143">
        <f t="shared" si="1"/>
        <v>0</v>
      </c>
      <c r="AM16" s="120"/>
      <c r="AN16" s="143"/>
      <c r="AO16" s="143">
        <f t="shared" si="2"/>
        <v>0</v>
      </c>
    </row>
    <row r="17" spans="1:41" s="88" customFormat="1" ht="12.75" x14ac:dyDescent="0.2">
      <c r="A17" s="120"/>
      <c r="B17" s="151"/>
      <c r="C17" s="120"/>
      <c r="D17" s="120"/>
      <c r="E17" s="70">
        <v>7307220090</v>
      </c>
      <c r="F17" s="123"/>
      <c r="G17" s="126"/>
      <c r="H17" s="151"/>
      <c r="I17" s="129"/>
      <c r="J17" s="126"/>
      <c r="K17" s="143"/>
      <c r="L17" s="132"/>
      <c r="M17" s="132"/>
      <c r="N17" s="129"/>
      <c r="O17" s="143"/>
      <c r="P17" s="61"/>
      <c r="Q17" s="143"/>
      <c r="R17" s="143">
        <f>K17</f>
        <v>0</v>
      </c>
      <c r="S17" s="143"/>
      <c r="T17" s="143">
        <f t="shared" si="3"/>
        <v>0</v>
      </c>
      <c r="U17" s="143"/>
      <c r="V17" s="143"/>
      <c r="W17" s="143"/>
      <c r="X17" s="47"/>
      <c r="Y17" s="143"/>
      <c r="Z17" s="47"/>
      <c r="AA17" s="154"/>
      <c r="AB17" s="47"/>
      <c r="AC17" s="143"/>
      <c r="AD17" s="143"/>
      <c r="AE17" s="47"/>
      <c r="AF17" s="47"/>
      <c r="AG17" s="47"/>
      <c r="AH17" s="47"/>
      <c r="AI17" s="143"/>
      <c r="AJ17" s="143">
        <f t="shared" si="0"/>
        <v>0</v>
      </c>
      <c r="AK17" s="47"/>
      <c r="AL17" s="143">
        <f t="shared" si="1"/>
        <v>0</v>
      </c>
      <c r="AM17" s="120"/>
      <c r="AN17" s="143"/>
      <c r="AO17" s="143">
        <f t="shared" si="2"/>
        <v>0</v>
      </c>
    </row>
    <row r="18" spans="1:41" s="88" customFormat="1" ht="12.75" x14ac:dyDescent="0.2">
      <c r="A18" s="120"/>
      <c r="B18" s="151"/>
      <c r="C18" s="120"/>
      <c r="D18" s="120"/>
      <c r="E18" s="70">
        <v>9026801900</v>
      </c>
      <c r="F18" s="123"/>
      <c r="G18" s="126"/>
      <c r="H18" s="151"/>
      <c r="I18" s="129"/>
      <c r="J18" s="126"/>
      <c r="K18" s="143"/>
      <c r="L18" s="132"/>
      <c r="M18" s="132"/>
      <c r="N18" s="129"/>
      <c r="O18" s="143"/>
      <c r="P18" s="61"/>
      <c r="Q18" s="143"/>
      <c r="R18" s="143">
        <f>K18</f>
        <v>0</v>
      </c>
      <c r="S18" s="143"/>
      <c r="T18" s="143">
        <f t="shared" si="3"/>
        <v>0</v>
      </c>
      <c r="U18" s="143"/>
      <c r="V18" s="143"/>
      <c r="W18" s="143"/>
      <c r="X18" s="47"/>
      <c r="Y18" s="143"/>
      <c r="Z18" s="47"/>
      <c r="AA18" s="154"/>
      <c r="AB18" s="47"/>
      <c r="AC18" s="143"/>
      <c r="AD18" s="143"/>
      <c r="AE18" s="47"/>
      <c r="AF18" s="47"/>
      <c r="AG18" s="47"/>
      <c r="AH18" s="47"/>
      <c r="AI18" s="143"/>
      <c r="AJ18" s="143">
        <f t="shared" si="0"/>
        <v>0</v>
      </c>
      <c r="AK18" s="47"/>
      <c r="AL18" s="143">
        <f t="shared" si="1"/>
        <v>0</v>
      </c>
      <c r="AM18" s="120"/>
      <c r="AN18" s="143"/>
      <c r="AO18" s="143">
        <f t="shared" si="2"/>
        <v>0</v>
      </c>
    </row>
    <row r="19" spans="1:41" s="89" customFormat="1" ht="12.75" x14ac:dyDescent="0.2">
      <c r="A19" s="121"/>
      <c r="B19" s="148"/>
      <c r="C19" s="121"/>
      <c r="D19" s="121"/>
      <c r="E19" s="70">
        <v>3926904000</v>
      </c>
      <c r="F19" s="124"/>
      <c r="G19" s="127"/>
      <c r="H19" s="148"/>
      <c r="I19" s="130"/>
      <c r="J19" s="127"/>
      <c r="K19" s="144"/>
      <c r="L19" s="133"/>
      <c r="M19" s="133"/>
      <c r="N19" s="130"/>
      <c r="O19" s="144"/>
      <c r="P19" s="61"/>
      <c r="Q19" s="144"/>
      <c r="R19" s="144">
        <f>K19</f>
        <v>0</v>
      </c>
      <c r="S19" s="144"/>
      <c r="T19" s="144">
        <f t="shared" si="3"/>
        <v>0</v>
      </c>
      <c r="U19" s="144"/>
      <c r="V19" s="144"/>
      <c r="W19" s="144"/>
      <c r="X19" s="47"/>
      <c r="Y19" s="144"/>
      <c r="Z19" s="47"/>
      <c r="AA19" s="135"/>
      <c r="AB19" s="47"/>
      <c r="AC19" s="144"/>
      <c r="AD19" s="144"/>
      <c r="AE19" s="47"/>
      <c r="AF19" s="47"/>
      <c r="AG19" s="47"/>
      <c r="AH19" s="47"/>
      <c r="AI19" s="144"/>
      <c r="AJ19" s="144">
        <f t="shared" si="0"/>
        <v>0</v>
      </c>
      <c r="AK19" s="47"/>
      <c r="AL19" s="144">
        <f t="shared" si="1"/>
        <v>0</v>
      </c>
      <c r="AM19" s="121"/>
      <c r="AN19" s="144"/>
      <c r="AO19" s="144">
        <f t="shared" si="2"/>
        <v>0</v>
      </c>
    </row>
    <row r="20" spans="1:41" s="89" customFormat="1" ht="12.75" x14ac:dyDescent="0.2">
      <c r="A20" s="155">
        <v>11</v>
      </c>
      <c r="B20" s="157">
        <v>3815</v>
      </c>
      <c r="C20" s="155">
        <v>40772744</v>
      </c>
      <c r="D20" s="44" t="s">
        <v>110</v>
      </c>
      <c r="E20" s="70">
        <v>3302109000</v>
      </c>
      <c r="F20" s="159" t="s">
        <v>68</v>
      </c>
      <c r="G20" s="161" t="s">
        <v>46</v>
      </c>
      <c r="H20" s="147">
        <v>1950</v>
      </c>
      <c r="I20" s="45">
        <v>43804</v>
      </c>
      <c r="J20" s="73" t="s">
        <v>111</v>
      </c>
      <c r="K20" s="142">
        <v>14255.86</v>
      </c>
      <c r="L20" s="131" t="s">
        <v>62</v>
      </c>
      <c r="M20" s="131" t="s">
        <v>63</v>
      </c>
      <c r="N20" s="128">
        <v>43908</v>
      </c>
      <c r="O20" s="134">
        <v>1425586</v>
      </c>
      <c r="P20" s="61"/>
      <c r="Q20" s="134">
        <v>580</v>
      </c>
      <c r="R20" s="134">
        <f>K20</f>
        <v>14255.86</v>
      </c>
      <c r="S20" s="134">
        <v>15</v>
      </c>
      <c r="T20" s="134">
        <f t="shared" si="3"/>
        <v>14850.86</v>
      </c>
      <c r="U20" s="134">
        <v>104.12</v>
      </c>
      <c r="V20" s="134">
        <v>200</v>
      </c>
      <c r="W20" s="134">
        <v>250</v>
      </c>
      <c r="X20" s="47"/>
      <c r="Y20" s="47"/>
      <c r="Z20" s="47"/>
      <c r="AA20" s="134" t="s">
        <v>45</v>
      </c>
      <c r="AB20" s="47"/>
      <c r="AC20" s="47"/>
      <c r="AD20" s="134">
        <v>74.260000000000005</v>
      </c>
      <c r="AE20" s="47"/>
      <c r="AF20" s="47"/>
      <c r="AG20" s="47"/>
      <c r="AH20" s="47"/>
      <c r="AI20" s="134">
        <v>1791.01</v>
      </c>
      <c r="AJ20" s="134">
        <f t="shared" si="0"/>
        <v>74.260000000000005</v>
      </c>
      <c r="AK20" s="47"/>
      <c r="AL20" s="134">
        <f t="shared" si="1"/>
        <v>15479.240000000002</v>
      </c>
      <c r="AM20" s="119">
        <v>3139</v>
      </c>
      <c r="AN20" s="134">
        <v>15479.24</v>
      </c>
      <c r="AO20" s="134">
        <f t="shared" si="2"/>
        <v>-14.999999999998181</v>
      </c>
    </row>
    <row r="21" spans="1:41" s="89" customFormat="1" ht="12.75" x14ac:dyDescent="0.2">
      <c r="A21" s="156"/>
      <c r="B21" s="158">
        <v>3815</v>
      </c>
      <c r="C21" s="156">
        <v>40772744</v>
      </c>
      <c r="D21" s="44" t="s">
        <v>110</v>
      </c>
      <c r="E21" s="70">
        <v>1302199900</v>
      </c>
      <c r="F21" s="160" t="s">
        <v>68</v>
      </c>
      <c r="G21" s="162" t="s">
        <v>46</v>
      </c>
      <c r="H21" s="148"/>
      <c r="I21" s="45">
        <v>43804</v>
      </c>
      <c r="J21" s="73" t="s">
        <v>112</v>
      </c>
      <c r="K21" s="144"/>
      <c r="L21" s="133"/>
      <c r="M21" s="133"/>
      <c r="N21" s="130"/>
      <c r="O21" s="135"/>
      <c r="P21" s="61"/>
      <c r="Q21" s="135"/>
      <c r="R21" s="135"/>
      <c r="S21" s="135"/>
      <c r="T21" s="135"/>
      <c r="U21" s="135"/>
      <c r="V21" s="135"/>
      <c r="W21" s="135"/>
      <c r="X21" s="47"/>
      <c r="Y21" s="47"/>
      <c r="Z21" s="47"/>
      <c r="AA21" s="135"/>
      <c r="AB21" s="47"/>
      <c r="AC21" s="47"/>
      <c r="AD21" s="135"/>
      <c r="AE21" s="47"/>
      <c r="AF21" s="47"/>
      <c r="AG21" s="47"/>
      <c r="AH21" s="47"/>
      <c r="AI21" s="135"/>
      <c r="AJ21" s="135"/>
      <c r="AK21" s="47"/>
      <c r="AL21" s="135"/>
      <c r="AM21" s="121"/>
      <c r="AN21" s="135"/>
      <c r="AO21" s="135"/>
    </row>
    <row r="22" spans="1:41" s="89" customFormat="1" ht="15" customHeight="1" x14ac:dyDescent="0.2">
      <c r="A22" s="155">
        <v>12</v>
      </c>
      <c r="B22" s="147">
        <v>3816</v>
      </c>
      <c r="C22" s="119">
        <v>40774540</v>
      </c>
      <c r="D22" s="149" t="s">
        <v>183</v>
      </c>
      <c r="E22" s="119">
        <v>2918119000</v>
      </c>
      <c r="F22" s="122" t="s">
        <v>68</v>
      </c>
      <c r="G22" s="125" t="s">
        <v>168</v>
      </c>
      <c r="H22" s="57">
        <v>51632</v>
      </c>
      <c r="I22" s="165">
        <v>43805</v>
      </c>
      <c r="J22" s="73" t="s">
        <v>184</v>
      </c>
      <c r="K22" s="46">
        <v>5800</v>
      </c>
      <c r="L22" s="131" t="s">
        <v>62</v>
      </c>
      <c r="M22" s="131" t="s">
        <v>63</v>
      </c>
      <c r="N22" s="128">
        <v>43879</v>
      </c>
      <c r="O22" s="46">
        <v>5800</v>
      </c>
      <c r="P22" s="61"/>
      <c r="Q22" s="134">
        <v>600</v>
      </c>
      <c r="R22" s="134">
        <v>13100</v>
      </c>
      <c r="S22" s="134">
        <v>15</v>
      </c>
      <c r="T22" s="134">
        <f t="shared" ref="T22:T29" si="4">Q22+R22+S22</f>
        <v>13715</v>
      </c>
      <c r="U22" s="134">
        <v>65.41</v>
      </c>
      <c r="V22" s="134">
        <v>200</v>
      </c>
      <c r="W22" s="134">
        <v>248.8</v>
      </c>
      <c r="X22" s="47"/>
      <c r="Y22" s="47"/>
      <c r="Z22" s="47"/>
      <c r="AA22" s="134" t="s">
        <v>45</v>
      </c>
      <c r="AB22" s="47"/>
      <c r="AC22" s="47"/>
      <c r="AD22" s="134">
        <v>68.03</v>
      </c>
      <c r="AE22" s="47"/>
      <c r="AF22" s="47"/>
      <c r="AG22" s="47"/>
      <c r="AH22" s="47"/>
      <c r="AI22" s="134">
        <v>1660.06</v>
      </c>
      <c r="AJ22" s="134">
        <f t="shared" ref="AJ22:AJ35" si="5">AC22+AD22+AE22+AF22+AG22+AB22+AH22</f>
        <v>68.03</v>
      </c>
      <c r="AK22" s="47"/>
      <c r="AL22" s="134">
        <f t="shared" ref="AL22:AL36" si="6">T22+U22+V22+W22+X22+Y22+Z22+AJ22</f>
        <v>14297.24</v>
      </c>
      <c r="AM22" s="113" t="s">
        <v>186</v>
      </c>
      <c r="AN22" s="134">
        <f>1748+6400+6149.24</f>
        <v>14297.24</v>
      </c>
      <c r="AO22" s="134">
        <f t="shared" ref="AO22:AO36" si="7">+AL22-AN22-S22</f>
        <v>-15</v>
      </c>
    </row>
    <row r="23" spans="1:41" s="89" customFormat="1" ht="12.75" x14ac:dyDescent="0.2">
      <c r="A23" s="163"/>
      <c r="B23" s="151"/>
      <c r="C23" s="120"/>
      <c r="D23" s="164"/>
      <c r="E23" s="120"/>
      <c r="F23" s="123"/>
      <c r="G23" s="126"/>
      <c r="H23" s="57">
        <v>51633</v>
      </c>
      <c r="I23" s="166"/>
      <c r="J23" s="73" t="s">
        <v>185</v>
      </c>
      <c r="K23" s="46">
        <v>1500</v>
      </c>
      <c r="L23" s="132"/>
      <c r="M23" s="132"/>
      <c r="N23" s="130"/>
      <c r="O23" s="46">
        <v>1500</v>
      </c>
      <c r="P23" s="61"/>
      <c r="Q23" s="154"/>
      <c r="R23" s="154"/>
      <c r="S23" s="154"/>
      <c r="T23" s="154">
        <f t="shared" si="4"/>
        <v>0</v>
      </c>
      <c r="U23" s="154"/>
      <c r="V23" s="154"/>
      <c r="W23" s="154"/>
      <c r="X23" s="47"/>
      <c r="Y23" s="47"/>
      <c r="Z23" s="47"/>
      <c r="AA23" s="154"/>
      <c r="AB23" s="47"/>
      <c r="AC23" s="47"/>
      <c r="AD23" s="154"/>
      <c r="AE23" s="47"/>
      <c r="AF23" s="47"/>
      <c r="AG23" s="47"/>
      <c r="AH23" s="47"/>
      <c r="AI23" s="154"/>
      <c r="AJ23" s="154">
        <f t="shared" si="5"/>
        <v>0</v>
      </c>
      <c r="AK23" s="47"/>
      <c r="AL23" s="154">
        <f t="shared" si="6"/>
        <v>0</v>
      </c>
      <c r="AM23" s="114"/>
      <c r="AN23" s="154"/>
      <c r="AO23" s="154">
        <f t="shared" si="7"/>
        <v>0</v>
      </c>
    </row>
    <row r="24" spans="1:41" s="89" customFormat="1" ht="12.75" x14ac:dyDescent="0.2">
      <c r="A24" s="156"/>
      <c r="B24" s="148"/>
      <c r="C24" s="121"/>
      <c r="D24" s="150"/>
      <c r="E24" s="121"/>
      <c r="F24" s="124"/>
      <c r="G24" s="127"/>
      <c r="H24" s="57">
        <v>51641</v>
      </c>
      <c r="I24" s="167"/>
      <c r="J24" s="73" t="s">
        <v>184</v>
      </c>
      <c r="K24" s="46">
        <v>5800</v>
      </c>
      <c r="L24" s="133"/>
      <c r="M24" s="133"/>
      <c r="N24" s="42">
        <v>43921</v>
      </c>
      <c r="O24" s="46">
        <v>5800</v>
      </c>
      <c r="P24" s="61"/>
      <c r="Q24" s="135"/>
      <c r="R24" s="135"/>
      <c r="S24" s="135"/>
      <c r="T24" s="135">
        <f t="shared" si="4"/>
        <v>0</v>
      </c>
      <c r="U24" s="135"/>
      <c r="V24" s="135"/>
      <c r="W24" s="135"/>
      <c r="X24" s="47"/>
      <c r="Y24" s="47"/>
      <c r="Z24" s="47"/>
      <c r="AA24" s="135"/>
      <c r="AB24" s="47"/>
      <c r="AC24" s="47"/>
      <c r="AD24" s="135"/>
      <c r="AE24" s="47"/>
      <c r="AF24" s="47"/>
      <c r="AG24" s="47"/>
      <c r="AH24" s="47"/>
      <c r="AI24" s="135"/>
      <c r="AJ24" s="135">
        <f t="shared" si="5"/>
        <v>0</v>
      </c>
      <c r="AK24" s="47"/>
      <c r="AL24" s="135">
        <f t="shared" si="6"/>
        <v>0</v>
      </c>
      <c r="AM24" s="115"/>
      <c r="AN24" s="135"/>
      <c r="AO24" s="135">
        <f t="shared" si="7"/>
        <v>0</v>
      </c>
    </row>
    <row r="25" spans="1:41" s="89" customFormat="1" ht="12.75" x14ac:dyDescent="0.2">
      <c r="A25" s="65">
        <v>13</v>
      </c>
      <c r="B25" s="54">
        <v>3817</v>
      </c>
      <c r="C25" s="70">
        <v>40781404</v>
      </c>
      <c r="D25" s="44" t="s">
        <v>187</v>
      </c>
      <c r="E25" s="70">
        <v>3302109000</v>
      </c>
      <c r="F25" s="72" t="s">
        <v>68</v>
      </c>
      <c r="G25" s="73" t="s">
        <v>169</v>
      </c>
      <c r="H25" s="57">
        <v>3525</v>
      </c>
      <c r="I25" s="45">
        <v>43815</v>
      </c>
      <c r="J25" s="73" t="s">
        <v>188</v>
      </c>
      <c r="K25" s="46">
        <v>5400</v>
      </c>
      <c r="L25" s="71" t="s">
        <v>62</v>
      </c>
      <c r="M25" s="71" t="s">
        <v>63</v>
      </c>
      <c r="N25" s="42">
        <v>43888</v>
      </c>
      <c r="O25" s="69">
        <v>5400</v>
      </c>
      <c r="P25" s="61"/>
      <c r="Q25" s="47">
        <v>640.79999999999995</v>
      </c>
      <c r="R25" s="47">
        <f>K25</f>
        <v>5400</v>
      </c>
      <c r="S25" s="47">
        <v>15</v>
      </c>
      <c r="T25" s="48">
        <f t="shared" si="4"/>
        <v>6055.8</v>
      </c>
      <c r="U25" s="47">
        <v>64.52</v>
      </c>
      <c r="V25" s="47">
        <v>200</v>
      </c>
      <c r="W25" s="47">
        <v>55</v>
      </c>
      <c r="X25" s="47"/>
      <c r="Y25" s="47">
        <v>31.25</v>
      </c>
      <c r="Z25" s="47"/>
      <c r="AA25" s="69"/>
      <c r="AB25" s="47"/>
      <c r="AC25" s="47">
        <v>6.48</v>
      </c>
      <c r="AD25" s="47">
        <v>30.52</v>
      </c>
      <c r="AE25" s="47"/>
      <c r="AF25" s="47"/>
      <c r="AG25" s="47"/>
      <c r="AH25" s="47"/>
      <c r="AI25" s="47">
        <v>736.75</v>
      </c>
      <c r="AJ25" s="47">
        <f t="shared" si="5"/>
        <v>37</v>
      </c>
      <c r="AK25" s="47"/>
      <c r="AL25" s="47">
        <f t="shared" si="6"/>
        <v>6443.5700000000006</v>
      </c>
      <c r="AM25" s="70">
        <v>3061</v>
      </c>
      <c r="AN25" s="47">
        <f>4186.38+2282.38-25.19</f>
        <v>6443.5700000000006</v>
      </c>
      <c r="AO25" s="47">
        <f t="shared" si="7"/>
        <v>-15</v>
      </c>
    </row>
    <row r="26" spans="1:41" s="89" customFormat="1" ht="12.75" x14ac:dyDescent="0.2">
      <c r="A26" s="155">
        <v>14</v>
      </c>
      <c r="B26" s="147">
        <v>3818</v>
      </c>
      <c r="C26" s="119">
        <v>40782614</v>
      </c>
      <c r="D26" s="149" t="s">
        <v>88</v>
      </c>
      <c r="E26" s="119">
        <v>2106902900</v>
      </c>
      <c r="F26" s="149" t="s">
        <v>68</v>
      </c>
      <c r="G26" s="149" t="s">
        <v>52</v>
      </c>
      <c r="H26" s="57" t="s">
        <v>89</v>
      </c>
      <c r="I26" s="165">
        <v>43819</v>
      </c>
      <c r="J26" s="73" t="s">
        <v>90</v>
      </c>
      <c r="K26" s="46">
        <v>92493</v>
      </c>
      <c r="L26" s="131" t="s">
        <v>64</v>
      </c>
      <c r="M26" s="171" t="s">
        <v>65</v>
      </c>
      <c r="N26" s="172"/>
      <c r="O26" s="173"/>
      <c r="P26" s="61"/>
      <c r="Q26" s="134">
        <v>1220</v>
      </c>
      <c r="R26" s="134">
        <v>429142.04</v>
      </c>
      <c r="S26" s="134">
        <v>253.94</v>
      </c>
      <c r="T26" s="134">
        <f t="shared" si="4"/>
        <v>430615.98</v>
      </c>
      <c r="U26" s="134">
        <v>548</v>
      </c>
      <c r="V26" s="134">
        <v>200</v>
      </c>
      <c r="W26" s="134">
        <v>500</v>
      </c>
      <c r="X26" s="47"/>
      <c r="Y26" s="134">
        <f>250+220</f>
        <v>470</v>
      </c>
      <c r="Z26" s="47"/>
      <c r="AA26" s="168" t="s">
        <v>45</v>
      </c>
      <c r="AB26" s="47"/>
      <c r="AC26" s="47"/>
      <c r="AD26" s="134">
        <v>2153.34</v>
      </c>
      <c r="AE26" s="47"/>
      <c r="AF26" s="47"/>
      <c r="AG26" s="47"/>
      <c r="AH26" s="47"/>
      <c r="AI26" s="134">
        <v>51938.32</v>
      </c>
      <c r="AJ26" s="134">
        <f t="shared" si="5"/>
        <v>2153.34</v>
      </c>
      <c r="AK26" s="47"/>
      <c r="AL26" s="134">
        <f t="shared" si="6"/>
        <v>434487.32</v>
      </c>
      <c r="AM26" s="134" t="s">
        <v>98</v>
      </c>
      <c r="AN26" s="134">
        <v>434487.30999999994</v>
      </c>
      <c r="AO26" s="134">
        <f t="shared" si="7"/>
        <v>-253.92999999993248</v>
      </c>
    </row>
    <row r="27" spans="1:41" s="89" customFormat="1" ht="12.75" x14ac:dyDescent="0.2">
      <c r="A27" s="163"/>
      <c r="B27" s="151"/>
      <c r="C27" s="120"/>
      <c r="D27" s="164"/>
      <c r="E27" s="120"/>
      <c r="F27" s="164" t="s">
        <v>68</v>
      </c>
      <c r="G27" s="164"/>
      <c r="H27" s="57" t="s">
        <v>91</v>
      </c>
      <c r="I27" s="167"/>
      <c r="J27" s="73" t="s">
        <v>92</v>
      </c>
      <c r="K27" s="46">
        <v>246766.8</v>
      </c>
      <c r="L27" s="132"/>
      <c r="M27" s="174"/>
      <c r="N27" s="175"/>
      <c r="O27" s="176"/>
      <c r="P27" s="61"/>
      <c r="Q27" s="154"/>
      <c r="R27" s="154">
        <f>K27</f>
        <v>246766.8</v>
      </c>
      <c r="S27" s="154"/>
      <c r="T27" s="154">
        <f t="shared" si="4"/>
        <v>246766.8</v>
      </c>
      <c r="U27" s="154"/>
      <c r="V27" s="154"/>
      <c r="W27" s="154"/>
      <c r="X27" s="47"/>
      <c r="Y27" s="154"/>
      <c r="Z27" s="47"/>
      <c r="AA27" s="169"/>
      <c r="AB27" s="47"/>
      <c r="AC27" s="47"/>
      <c r="AD27" s="154"/>
      <c r="AE27" s="47"/>
      <c r="AF27" s="47"/>
      <c r="AG27" s="47"/>
      <c r="AH27" s="47"/>
      <c r="AI27" s="154"/>
      <c r="AJ27" s="154">
        <f t="shared" si="5"/>
        <v>0</v>
      </c>
      <c r="AK27" s="47"/>
      <c r="AL27" s="154">
        <f t="shared" si="6"/>
        <v>246766.8</v>
      </c>
      <c r="AM27" s="154"/>
      <c r="AN27" s="154"/>
      <c r="AO27" s="154">
        <f t="shared" si="7"/>
        <v>246766.8</v>
      </c>
    </row>
    <row r="28" spans="1:41" s="89" customFormat="1" ht="12.75" x14ac:dyDescent="0.2">
      <c r="A28" s="156"/>
      <c r="B28" s="148"/>
      <c r="C28" s="121"/>
      <c r="D28" s="150"/>
      <c r="E28" s="121"/>
      <c r="F28" s="150" t="s">
        <v>68</v>
      </c>
      <c r="G28" s="150"/>
      <c r="H28" s="57" t="s">
        <v>93</v>
      </c>
      <c r="I28" s="45">
        <v>43816</v>
      </c>
      <c r="J28" s="73" t="s">
        <v>92</v>
      </c>
      <c r="K28" s="46">
        <v>89882.240000000005</v>
      </c>
      <c r="L28" s="133"/>
      <c r="M28" s="177"/>
      <c r="N28" s="178"/>
      <c r="O28" s="179"/>
      <c r="P28" s="61"/>
      <c r="Q28" s="135"/>
      <c r="R28" s="135">
        <f>K28</f>
        <v>89882.240000000005</v>
      </c>
      <c r="S28" s="135"/>
      <c r="T28" s="135">
        <f t="shared" si="4"/>
        <v>89882.240000000005</v>
      </c>
      <c r="U28" s="135"/>
      <c r="V28" s="135"/>
      <c r="W28" s="135"/>
      <c r="X28" s="47"/>
      <c r="Y28" s="135"/>
      <c r="Z28" s="47"/>
      <c r="AA28" s="170"/>
      <c r="AB28" s="47"/>
      <c r="AC28" s="47"/>
      <c r="AD28" s="135"/>
      <c r="AE28" s="47"/>
      <c r="AF28" s="47"/>
      <c r="AG28" s="47"/>
      <c r="AH28" s="47"/>
      <c r="AI28" s="135"/>
      <c r="AJ28" s="135">
        <f t="shared" si="5"/>
        <v>0</v>
      </c>
      <c r="AK28" s="47"/>
      <c r="AL28" s="135">
        <f t="shared" si="6"/>
        <v>89882.240000000005</v>
      </c>
      <c r="AM28" s="135"/>
      <c r="AN28" s="135"/>
      <c r="AO28" s="135">
        <f t="shared" si="7"/>
        <v>89882.240000000005</v>
      </c>
    </row>
    <row r="29" spans="1:41" s="89" customFormat="1" ht="12.75" customHeight="1" x14ac:dyDescent="0.2">
      <c r="A29" s="155">
        <v>15</v>
      </c>
      <c r="B29" s="147">
        <v>3819</v>
      </c>
      <c r="C29" s="119">
        <v>40776397</v>
      </c>
      <c r="D29" s="119" t="s">
        <v>128</v>
      </c>
      <c r="E29" s="147">
        <v>2106902900</v>
      </c>
      <c r="F29" s="125" t="s">
        <v>68</v>
      </c>
      <c r="G29" s="125" t="s">
        <v>125</v>
      </c>
      <c r="H29" s="147">
        <v>898</v>
      </c>
      <c r="I29" s="165">
        <v>43819</v>
      </c>
      <c r="J29" s="125" t="s">
        <v>44</v>
      </c>
      <c r="K29" s="46">
        <v>28305</v>
      </c>
      <c r="L29" s="131" t="s">
        <v>62</v>
      </c>
      <c r="M29" s="131" t="s">
        <v>63</v>
      </c>
      <c r="N29" s="128">
        <v>43901</v>
      </c>
      <c r="O29" s="46">
        <v>28305</v>
      </c>
      <c r="P29" s="61"/>
      <c r="Q29" s="134">
        <v>1220</v>
      </c>
      <c r="R29" s="134">
        <v>231974</v>
      </c>
      <c r="S29" s="134">
        <v>137.57</v>
      </c>
      <c r="T29" s="107">
        <f t="shared" si="4"/>
        <v>233331.57</v>
      </c>
      <c r="U29" s="107">
        <v>558</v>
      </c>
      <c r="V29" s="107">
        <v>200</v>
      </c>
      <c r="W29" s="107">
        <v>500</v>
      </c>
      <c r="X29" s="47"/>
      <c r="Y29" s="107">
        <v>176</v>
      </c>
      <c r="Z29" s="47"/>
      <c r="AA29" s="113" t="s">
        <v>45</v>
      </c>
      <c r="AB29" s="47"/>
      <c r="AC29" s="47"/>
      <c r="AD29" s="107">
        <v>1166.56</v>
      </c>
      <c r="AE29" s="47"/>
      <c r="AF29" s="47"/>
      <c r="AG29" s="47"/>
      <c r="AH29" s="47"/>
      <c r="AI29" s="107">
        <v>28137.38</v>
      </c>
      <c r="AJ29" s="107">
        <f t="shared" si="5"/>
        <v>1166.56</v>
      </c>
      <c r="AK29" s="47"/>
      <c r="AL29" s="107">
        <f t="shared" si="6"/>
        <v>235932.13</v>
      </c>
      <c r="AM29" s="113" t="s">
        <v>129</v>
      </c>
      <c r="AN29" s="107">
        <v>235932.14</v>
      </c>
      <c r="AO29" s="107">
        <f t="shared" si="7"/>
        <v>-137.58000000000931</v>
      </c>
    </row>
    <row r="30" spans="1:41" s="89" customFormat="1" ht="12.75" x14ac:dyDescent="0.2">
      <c r="A30" s="163"/>
      <c r="B30" s="151"/>
      <c r="C30" s="120"/>
      <c r="D30" s="120"/>
      <c r="E30" s="151"/>
      <c r="F30" s="126"/>
      <c r="G30" s="126"/>
      <c r="H30" s="151"/>
      <c r="I30" s="167"/>
      <c r="J30" s="126"/>
      <c r="K30" s="46">
        <v>1453</v>
      </c>
      <c r="L30" s="132"/>
      <c r="M30" s="132" t="s">
        <v>63</v>
      </c>
      <c r="N30" s="129"/>
      <c r="O30" s="46">
        <v>1453</v>
      </c>
      <c r="P30" s="61"/>
      <c r="Q30" s="154"/>
      <c r="R30" s="154"/>
      <c r="S30" s="154"/>
      <c r="T30" s="108"/>
      <c r="U30" s="108"/>
      <c r="V30" s="108"/>
      <c r="W30" s="108"/>
      <c r="X30" s="47"/>
      <c r="Y30" s="108"/>
      <c r="Z30" s="47"/>
      <c r="AA30" s="114"/>
      <c r="AB30" s="47"/>
      <c r="AC30" s="47"/>
      <c r="AD30" s="108"/>
      <c r="AE30" s="47"/>
      <c r="AF30" s="47"/>
      <c r="AG30" s="47"/>
      <c r="AH30" s="47"/>
      <c r="AI30" s="108"/>
      <c r="AJ30" s="108">
        <f t="shared" si="5"/>
        <v>0</v>
      </c>
      <c r="AK30" s="47"/>
      <c r="AL30" s="108">
        <f t="shared" si="6"/>
        <v>0</v>
      </c>
      <c r="AM30" s="114"/>
      <c r="AN30" s="108"/>
      <c r="AO30" s="108">
        <f t="shared" si="7"/>
        <v>0</v>
      </c>
    </row>
    <row r="31" spans="1:41" s="89" customFormat="1" ht="12.75" x14ac:dyDescent="0.2">
      <c r="A31" s="156"/>
      <c r="B31" s="148"/>
      <c r="C31" s="121"/>
      <c r="D31" s="121"/>
      <c r="E31" s="148"/>
      <c r="F31" s="127"/>
      <c r="G31" s="127"/>
      <c r="H31" s="148"/>
      <c r="I31" s="45">
        <v>43820</v>
      </c>
      <c r="J31" s="127"/>
      <c r="K31" s="46">
        <v>203416</v>
      </c>
      <c r="L31" s="133"/>
      <c r="M31" s="133" t="s">
        <v>63</v>
      </c>
      <c r="N31" s="130"/>
      <c r="O31" s="46">
        <v>203416</v>
      </c>
      <c r="P31" s="61"/>
      <c r="Q31" s="135"/>
      <c r="R31" s="135"/>
      <c r="S31" s="135"/>
      <c r="T31" s="109"/>
      <c r="U31" s="109"/>
      <c r="V31" s="109"/>
      <c r="W31" s="109"/>
      <c r="X31" s="47"/>
      <c r="Y31" s="109"/>
      <c r="Z31" s="47"/>
      <c r="AA31" s="115"/>
      <c r="AB31" s="47"/>
      <c r="AC31" s="47"/>
      <c r="AD31" s="109"/>
      <c r="AE31" s="47"/>
      <c r="AF31" s="47"/>
      <c r="AG31" s="47"/>
      <c r="AH31" s="47"/>
      <c r="AI31" s="109"/>
      <c r="AJ31" s="109">
        <f t="shared" si="5"/>
        <v>0</v>
      </c>
      <c r="AK31" s="47"/>
      <c r="AL31" s="109">
        <f t="shared" si="6"/>
        <v>0</v>
      </c>
      <c r="AM31" s="115"/>
      <c r="AN31" s="109"/>
      <c r="AO31" s="109">
        <f t="shared" si="7"/>
        <v>0</v>
      </c>
    </row>
    <row r="32" spans="1:41" s="89" customFormat="1" ht="12.75" x14ac:dyDescent="0.2">
      <c r="A32" s="65">
        <v>16</v>
      </c>
      <c r="B32" s="54">
        <v>3820</v>
      </c>
      <c r="C32" s="70">
        <v>40780988</v>
      </c>
      <c r="D32" s="44" t="s">
        <v>189</v>
      </c>
      <c r="E32" s="70">
        <v>2106902900</v>
      </c>
      <c r="F32" s="72" t="s">
        <v>68</v>
      </c>
      <c r="G32" s="73" t="s">
        <v>125</v>
      </c>
      <c r="H32" s="57">
        <v>252</v>
      </c>
      <c r="I32" s="45">
        <v>43833</v>
      </c>
      <c r="J32" s="73" t="s">
        <v>148</v>
      </c>
      <c r="K32" s="46">
        <v>148294</v>
      </c>
      <c r="L32" s="71" t="s">
        <v>62</v>
      </c>
      <c r="M32" s="71" t="s">
        <v>63</v>
      </c>
      <c r="N32" s="42">
        <v>43901</v>
      </c>
      <c r="O32" s="46">
        <v>148294</v>
      </c>
      <c r="P32" s="61"/>
      <c r="Q32" s="47">
        <v>1220</v>
      </c>
      <c r="R32" s="47">
        <v>147074</v>
      </c>
      <c r="S32" s="47">
        <v>87.49</v>
      </c>
      <c r="T32" s="48">
        <f t="shared" ref="T32:T36" si="8">Q32+R32+S32</f>
        <v>148381.49</v>
      </c>
      <c r="U32" s="47">
        <v>527</v>
      </c>
      <c r="V32" s="47">
        <v>200</v>
      </c>
      <c r="W32" s="47">
        <v>500</v>
      </c>
      <c r="X32" s="47"/>
      <c r="Y32" s="47"/>
      <c r="Z32" s="47"/>
      <c r="AA32" s="69" t="s">
        <v>45</v>
      </c>
      <c r="AB32" s="47"/>
      <c r="AC32" s="47"/>
      <c r="AD32" s="47">
        <v>741.91</v>
      </c>
      <c r="AE32" s="47"/>
      <c r="AF32" s="47"/>
      <c r="AG32" s="47"/>
      <c r="AH32" s="47"/>
      <c r="AI32" s="47">
        <v>17894.810000000001</v>
      </c>
      <c r="AJ32" s="47">
        <f t="shared" si="5"/>
        <v>741.91</v>
      </c>
      <c r="AK32" s="47"/>
      <c r="AL32" s="47">
        <f t="shared" si="6"/>
        <v>150350.39999999999</v>
      </c>
      <c r="AM32" s="70">
        <v>3147</v>
      </c>
      <c r="AN32" s="47">
        <v>150350.39999999999</v>
      </c>
      <c r="AO32" s="47">
        <f t="shared" si="7"/>
        <v>-87.49</v>
      </c>
    </row>
    <row r="33" spans="1:41" s="89" customFormat="1" ht="12.75" customHeight="1" x14ac:dyDescent="0.2">
      <c r="A33" s="65">
        <v>17</v>
      </c>
      <c r="B33" s="54">
        <v>3821</v>
      </c>
      <c r="C33" s="70">
        <v>40801914</v>
      </c>
      <c r="D33" s="44" t="s">
        <v>134</v>
      </c>
      <c r="E33" s="70">
        <v>8443990000</v>
      </c>
      <c r="F33" s="72" t="s">
        <v>68</v>
      </c>
      <c r="G33" s="73" t="s">
        <v>135</v>
      </c>
      <c r="H33" s="57">
        <v>4853</v>
      </c>
      <c r="I33" s="45">
        <v>43800</v>
      </c>
      <c r="J33" s="73" t="s">
        <v>136</v>
      </c>
      <c r="K33" s="46">
        <v>11057</v>
      </c>
      <c r="L33" s="71" t="s">
        <v>62</v>
      </c>
      <c r="M33" s="71" t="s">
        <v>63</v>
      </c>
      <c r="N33" s="42" t="s">
        <v>137</v>
      </c>
      <c r="O33" s="46">
        <v>11057</v>
      </c>
      <c r="P33" s="61"/>
      <c r="Q33" s="47">
        <v>287.60000000000002</v>
      </c>
      <c r="R33" s="47">
        <f t="shared" ref="R33:R34" si="9">K33</f>
        <v>11057</v>
      </c>
      <c r="S33" s="47">
        <v>112.54</v>
      </c>
      <c r="T33" s="48">
        <f t="shared" si="8"/>
        <v>11457.140000000001</v>
      </c>
      <c r="U33" s="47"/>
      <c r="V33" s="47">
        <v>238</v>
      </c>
      <c r="W33" s="47"/>
      <c r="X33" s="47"/>
      <c r="Y33" s="47">
        <v>7.75</v>
      </c>
      <c r="Z33" s="47"/>
      <c r="AA33" s="69" t="s">
        <v>60</v>
      </c>
      <c r="AB33" s="47"/>
      <c r="AC33" s="47">
        <v>568.33000000000004</v>
      </c>
      <c r="AD33" s="47">
        <v>56.84</v>
      </c>
      <c r="AE33" s="47"/>
      <c r="AF33" s="47"/>
      <c r="AG33" s="47"/>
      <c r="AH33" s="47"/>
      <c r="AI33" s="47">
        <v>1439.01</v>
      </c>
      <c r="AJ33" s="47">
        <f t="shared" si="5"/>
        <v>625.17000000000007</v>
      </c>
      <c r="AK33" s="47"/>
      <c r="AL33" s="47">
        <f t="shared" si="6"/>
        <v>12328.060000000001</v>
      </c>
      <c r="AM33" s="70">
        <v>3031</v>
      </c>
      <c r="AN33" s="47">
        <v>12328.05</v>
      </c>
      <c r="AO33" s="47">
        <f t="shared" si="7"/>
        <v>-112.52999999999797</v>
      </c>
    </row>
    <row r="34" spans="1:41" s="89" customFormat="1" ht="12.75" x14ac:dyDescent="0.2">
      <c r="A34" s="65">
        <v>18</v>
      </c>
      <c r="B34" s="54">
        <v>3822</v>
      </c>
      <c r="C34" s="70">
        <v>40801684</v>
      </c>
      <c r="D34" s="44" t="s">
        <v>190</v>
      </c>
      <c r="E34" s="70">
        <v>8477900000</v>
      </c>
      <c r="F34" s="72" t="s">
        <v>68</v>
      </c>
      <c r="G34" s="73" t="s">
        <v>170</v>
      </c>
      <c r="H34" s="57" t="s">
        <v>171</v>
      </c>
      <c r="I34" s="45">
        <v>43833</v>
      </c>
      <c r="J34" s="73" t="s">
        <v>191</v>
      </c>
      <c r="K34" s="46">
        <v>10099</v>
      </c>
      <c r="L34" s="71" t="s">
        <v>66</v>
      </c>
      <c r="M34" s="71" t="s">
        <v>63</v>
      </c>
      <c r="N34" s="42">
        <v>43860</v>
      </c>
      <c r="O34" s="69">
        <v>10099</v>
      </c>
      <c r="P34" s="61"/>
      <c r="Q34" s="47">
        <v>662.7</v>
      </c>
      <c r="R34" s="47">
        <f t="shared" si="9"/>
        <v>10099</v>
      </c>
      <c r="S34" s="47">
        <v>106.81</v>
      </c>
      <c r="T34" s="48">
        <f t="shared" si="8"/>
        <v>10868.51</v>
      </c>
      <c r="U34" s="47">
        <v>18.93</v>
      </c>
      <c r="V34" s="47">
        <v>238</v>
      </c>
      <c r="W34" s="47"/>
      <c r="X34" s="47"/>
      <c r="Y34" s="47"/>
      <c r="Z34" s="47"/>
      <c r="AA34" s="69" t="s">
        <v>192</v>
      </c>
      <c r="AB34" s="47"/>
      <c r="AC34" s="47">
        <v>404.53</v>
      </c>
      <c r="AD34" s="47">
        <v>53.94</v>
      </c>
      <c r="AE34" s="47"/>
      <c r="AF34" s="47"/>
      <c r="AG34" s="47"/>
      <c r="AH34" s="47"/>
      <c r="AI34" s="47">
        <v>1349.51</v>
      </c>
      <c r="AJ34" s="47">
        <f t="shared" si="5"/>
        <v>458.46999999999997</v>
      </c>
      <c r="AK34" s="47"/>
      <c r="AL34" s="47">
        <f t="shared" si="6"/>
        <v>11583.91</v>
      </c>
      <c r="AM34" s="70">
        <v>3137</v>
      </c>
      <c r="AN34" s="47">
        <v>11583.9</v>
      </c>
      <c r="AO34" s="47">
        <f t="shared" si="7"/>
        <v>-106.79999999999978</v>
      </c>
    </row>
    <row r="35" spans="1:41" s="89" customFormat="1" x14ac:dyDescent="0.25">
      <c r="A35" s="94">
        <v>19</v>
      </c>
      <c r="B35" s="92">
        <v>3823</v>
      </c>
      <c r="C35" s="77">
        <v>40797443</v>
      </c>
      <c r="D35" s="92" t="s">
        <v>193</v>
      </c>
      <c r="E35" s="92">
        <v>8422900000</v>
      </c>
      <c r="F35" s="93" t="s">
        <v>68</v>
      </c>
      <c r="G35" s="93" t="s">
        <v>172</v>
      </c>
      <c r="H35" s="57" t="s">
        <v>173</v>
      </c>
      <c r="I35" s="43">
        <v>43815</v>
      </c>
      <c r="J35" s="73" t="s">
        <v>191</v>
      </c>
      <c r="K35" s="47">
        <v>26918</v>
      </c>
      <c r="L35" s="71" t="s">
        <v>62</v>
      </c>
      <c r="M35" s="71" t="s">
        <v>63</v>
      </c>
      <c r="N35" s="45">
        <v>43985</v>
      </c>
      <c r="O35" s="47">
        <v>26928</v>
      </c>
      <c r="P35" s="90"/>
      <c r="Q35" s="95">
        <v>1015.42</v>
      </c>
      <c r="R35" s="95">
        <v>25912.58</v>
      </c>
      <c r="S35" s="95">
        <v>15.19</v>
      </c>
      <c r="T35" s="95">
        <f t="shared" si="8"/>
        <v>26943.19</v>
      </c>
      <c r="U35" s="95">
        <v>68.650000000000006</v>
      </c>
      <c r="V35" s="95">
        <v>200</v>
      </c>
      <c r="W35" s="27">
        <v>55</v>
      </c>
      <c r="X35" s="27"/>
      <c r="Y35" s="27">
        <v>25</v>
      </c>
      <c r="Z35" s="27"/>
      <c r="AA35" s="96" t="s">
        <v>58</v>
      </c>
      <c r="AB35" s="27"/>
      <c r="AC35" s="95"/>
      <c r="AD35" s="95">
        <v>129.30000000000001</v>
      </c>
      <c r="AE35" s="27"/>
      <c r="AF35" s="27"/>
      <c r="AG35" s="27"/>
      <c r="AH35" s="27"/>
      <c r="AI35" s="95">
        <v>3118.68</v>
      </c>
      <c r="AJ35" s="95">
        <f t="shared" si="5"/>
        <v>129.30000000000001</v>
      </c>
      <c r="AK35" s="27"/>
      <c r="AL35" s="95">
        <f t="shared" si="6"/>
        <v>27421.14</v>
      </c>
      <c r="AM35" s="97">
        <v>2972</v>
      </c>
      <c r="AN35" s="95">
        <v>27421.14</v>
      </c>
      <c r="AO35" s="95">
        <f t="shared" si="7"/>
        <v>-15.19</v>
      </c>
    </row>
    <row r="36" spans="1:41" s="89" customFormat="1" ht="12.75" customHeight="1" x14ac:dyDescent="0.2">
      <c r="A36" s="155">
        <v>20</v>
      </c>
      <c r="B36" s="147">
        <v>3824</v>
      </c>
      <c r="C36" s="119">
        <v>40810838</v>
      </c>
      <c r="D36" s="149" t="s">
        <v>73</v>
      </c>
      <c r="E36" s="70">
        <v>8422900000</v>
      </c>
      <c r="F36" s="149" t="s">
        <v>68</v>
      </c>
      <c r="G36" s="149" t="s">
        <v>75</v>
      </c>
      <c r="H36" s="55">
        <v>2020140000048</v>
      </c>
      <c r="I36" s="180">
        <v>43840</v>
      </c>
      <c r="J36" s="73" t="s">
        <v>77</v>
      </c>
      <c r="K36" s="46">
        <v>3249.6</v>
      </c>
      <c r="L36" s="71" t="s">
        <v>62</v>
      </c>
      <c r="M36" s="71" t="s">
        <v>63</v>
      </c>
      <c r="N36" s="42">
        <v>43908</v>
      </c>
      <c r="O36" s="69">
        <v>3249.6</v>
      </c>
      <c r="P36" s="61"/>
      <c r="Q36" s="134">
        <v>366.08</v>
      </c>
      <c r="R36" s="134">
        <f>K36+K37</f>
        <v>9290.4</v>
      </c>
      <c r="S36" s="134">
        <v>15</v>
      </c>
      <c r="T36" s="134">
        <f t="shared" si="8"/>
        <v>9671.48</v>
      </c>
      <c r="U36" s="134">
        <v>12.53</v>
      </c>
      <c r="V36" s="134">
        <v>220</v>
      </c>
      <c r="W36" s="134">
        <v>45</v>
      </c>
      <c r="X36" s="47"/>
      <c r="Y36" s="134">
        <v>98.27</v>
      </c>
      <c r="Z36" s="47"/>
      <c r="AA36" s="134" t="s">
        <v>58</v>
      </c>
      <c r="AB36" s="47"/>
      <c r="AC36" s="134">
        <v>10.85</v>
      </c>
      <c r="AD36" s="134">
        <v>48.27</v>
      </c>
      <c r="AE36" s="47"/>
      <c r="AF36" s="47"/>
      <c r="AG36" s="47"/>
      <c r="AH36" s="47"/>
      <c r="AI36" s="134">
        <v>1165.6400000000001</v>
      </c>
      <c r="AJ36" s="134">
        <f>+AB36+AC36+AD36+AE36+AF36+AG36+AH36</f>
        <v>59.120000000000005</v>
      </c>
      <c r="AK36" s="47"/>
      <c r="AL36" s="134">
        <f t="shared" si="6"/>
        <v>10106.400000000001</v>
      </c>
      <c r="AM36" s="134" t="s">
        <v>78</v>
      </c>
      <c r="AN36" s="134">
        <v>10070.41</v>
      </c>
      <c r="AO36" s="182">
        <f t="shared" si="7"/>
        <v>20.990000000001601</v>
      </c>
    </row>
    <row r="37" spans="1:41" s="89" customFormat="1" ht="12.75" x14ac:dyDescent="0.2">
      <c r="A37" s="156"/>
      <c r="B37" s="148"/>
      <c r="C37" s="121"/>
      <c r="D37" s="150"/>
      <c r="E37" s="70">
        <v>7326909090</v>
      </c>
      <c r="F37" s="150"/>
      <c r="G37" s="150"/>
      <c r="H37" s="55">
        <v>2020140000047</v>
      </c>
      <c r="I37" s="181"/>
      <c r="J37" s="73" t="s">
        <v>76</v>
      </c>
      <c r="K37" s="46">
        <v>6040.8</v>
      </c>
      <c r="L37" s="71" t="s">
        <v>62</v>
      </c>
      <c r="M37" s="71" t="s">
        <v>63</v>
      </c>
      <c r="N37" s="42">
        <v>43888</v>
      </c>
      <c r="O37" s="69">
        <v>6040.8</v>
      </c>
      <c r="P37" s="61"/>
      <c r="Q37" s="135"/>
      <c r="R37" s="135"/>
      <c r="S37" s="135"/>
      <c r="T37" s="135"/>
      <c r="U37" s="135"/>
      <c r="V37" s="135"/>
      <c r="W37" s="135"/>
      <c r="X37" s="47"/>
      <c r="Y37" s="135"/>
      <c r="Z37" s="47"/>
      <c r="AA37" s="135"/>
      <c r="AB37" s="47"/>
      <c r="AC37" s="135"/>
      <c r="AD37" s="135"/>
      <c r="AE37" s="47"/>
      <c r="AF37" s="47"/>
      <c r="AG37" s="47"/>
      <c r="AH37" s="47"/>
      <c r="AI37" s="135"/>
      <c r="AJ37" s="135"/>
      <c r="AK37" s="47"/>
      <c r="AL37" s="135"/>
      <c r="AM37" s="135"/>
      <c r="AN37" s="135"/>
      <c r="AO37" s="183"/>
    </row>
    <row r="38" spans="1:41" s="89" customFormat="1" ht="12.75" x14ac:dyDescent="0.2">
      <c r="A38" s="65">
        <v>21</v>
      </c>
      <c r="B38" s="49">
        <v>3825</v>
      </c>
      <c r="C38" s="65">
        <v>40799870</v>
      </c>
      <c r="D38" s="68" t="s">
        <v>103</v>
      </c>
      <c r="E38" s="65">
        <v>3302109000</v>
      </c>
      <c r="F38" s="66" t="s">
        <v>68</v>
      </c>
      <c r="G38" s="39" t="s">
        <v>50</v>
      </c>
      <c r="H38" s="67">
        <v>1179</v>
      </c>
      <c r="I38" s="58">
        <v>43843</v>
      </c>
      <c r="J38" s="39" t="s">
        <v>105</v>
      </c>
      <c r="K38" s="59">
        <v>41240.68</v>
      </c>
      <c r="L38" s="116" t="s">
        <v>61</v>
      </c>
      <c r="M38" s="117"/>
      <c r="N38" s="117"/>
      <c r="O38" s="118"/>
      <c r="P38" s="91"/>
      <c r="Q38" s="27">
        <v>600</v>
      </c>
      <c r="R38" s="27">
        <f>K38</f>
        <v>41240.68</v>
      </c>
      <c r="S38" s="27">
        <v>24.72</v>
      </c>
      <c r="T38" s="48">
        <f t="shared" ref="T38:T73" si="10">Q38+R38+S38</f>
        <v>41865.4</v>
      </c>
      <c r="U38" s="27">
        <v>109.83</v>
      </c>
      <c r="V38" s="27">
        <v>200</v>
      </c>
      <c r="W38" s="27">
        <v>259.60000000000002</v>
      </c>
      <c r="X38" s="27"/>
      <c r="Y38" s="27"/>
      <c r="Z38" s="27"/>
      <c r="AA38" s="64" t="s">
        <v>45</v>
      </c>
      <c r="AB38" s="27"/>
      <c r="AC38" s="27">
        <v>4191.54</v>
      </c>
      <c r="AD38" s="27">
        <v>209.57</v>
      </c>
      <c r="AE38" s="27"/>
      <c r="AF38" s="27"/>
      <c r="AG38" s="27"/>
      <c r="AH38" s="27"/>
      <c r="AI38" s="27">
        <v>5557.98</v>
      </c>
      <c r="AJ38" s="27">
        <f t="shared" ref="AJ38:AJ73" si="11">AC38+AD38+AE38+AF38+AG38+AB38+AH38</f>
        <v>4401.1099999999997</v>
      </c>
      <c r="AK38" s="27"/>
      <c r="AL38" s="27">
        <f t="shared" ref="AL38:AL43" si="12">T38+U38+V38+W38+X38+Y38+Z38+AJ38</f>
        <v>46835.94</v>
      </c>
      <c r="AM38" s="65">
        <v>3110</v>
      </c>
      <c r="AN38" s="27">
        <v>47070.990000000005</v>
      </c>
      <c r="AO38" s="56">
        <f t="shared" ref="AO38:AO43" si="13">+AL38-AN38-S38</f>
        <v>-259.77000000000294</v>
      </c>
    </row>
    <row r="39" spans="1:41" s="89" customFormat="1" ht="12.75" x14ac:dyDescent="0.2">
      <c r="A39" s="155">
        <v>22</v>
      </c>
      <c r="B39" s="157">
        <v>3826</v>
      </c>
      <c r="C39" s="155">
        <v>40831867</v>
      </c>
      <c r="D39" s="155" t="s">
        <v>155</v>
      </c>
      <c r="E39" s="155">
        <v>2202990090</v>
      </c>
      <c r="F39" s="161" t="s">
        <v>68</v>
      </c>
      <c r="G39" s="161" t="s">
        <v>50</v>
      </c>
      <c r="H39" s="57">
        <v>130451</v>
      </c>
      <c r="I39" s="165">
        <v>43834</v>
      </c>
      <c r="J39" s="161" t="s">
        <v>156</v>
      </c>
      <c r="K39" s="46">
        <v>9212.5</v>
      </c>
      <c r="L39" s="171" t="s">
        <v>61</v>
      </c>
      <c r="M39" s="172"/>
      <c r="N39" s="172"/>
      <c r="O39" s="173"/>
      <c r="P39" s="61"/>
      <c r="Q39" s="134">
        <v>3900</v>
      </c>
      <c r="R39" s="134">
        <v>18425</v>
      </c>
      <c r="S39" s="134">
        <v>15</v>
      </c>
      <c r="T39" s="134">
        <f t="shared" si="10"/>
        <v>22340</v>
      </c>
      <c r="U39" s="134">
        <v>229.78</v>
      </c>
      <c r="V39" s="134">
        <v>200</v>
      </c>
      <c r="W39" s="134">
        <f>1000+246.4</f>
        <v>1246.4000000000001</v>
      </c>
      <c r="X39" s="47"/>
      <c r="Y39" s="47"/>
      <c r="Z39" s="47"/>
      <c r="AA39" s="134" t="s">
        <v>45</v>
      </c>
      <c r="AB39" s="47"/>
      <c r="AC39" s="47"/>
      <c r="AD39" s="134">
        <v>111.95</v>
      </c>
      <c r="AE39" s="47"/>
      <c r="AF39" s="47"/>
      <c r="AG39" s="47"/>
      <c r="AH39" s="47"/>
      <c r="AI39" s="134">
        <v>2700.23</v>
      </c>
      <c r="AJ39" s="134">
        <f t="shared" si="11"/>
        <v>111.95</v>
      </c>
      <c r="AK39" s="47"/>
      <c r="AL39" s="134">
        <f t="shared" si="12"/>
        <v>24128.13</v>
      </c>
      <c r="AM39" s="168">
        <v>3027</v>
      </c>
      <c r="AN39" s="134">
        <v>24128.13</v>
      </c>
      <c r="AO39" s="134">
        <f t="shared" si="13"/>
        <v>-15</v>
      </c>
    </row>
    <row r="40" spans="1:41" s="89" customFormat="1" ht="12.75" x14ac:dyDescent="0.2">
      <c r="A40" s="156"/>
      <c r="B40" s="158">
        <v>3826</v>
      </c>
      <c r="C40" s="156">
        <v>40831867</v>
      </c>
      <c r="D40" s="156" t="s">
        <v>155</v>
      </c>
      <c r="E40" s="156">
        <v>2202990090</v>
      </c>
      <c r="F40" s="162" t="s">
        <v>68</v>
      </c>
      <c r="G40" s="162" t="s">
        <v>50</v>
      </c>
      <c r="H40" s="57">
        <v>130457</v>
      </c>
      <c r="I40" s="167"/>
      <c r="J40" s="162" t="s">
        <v>156</v>
      </c>
      <c r="K40" s="46">
        <v>9212.5</v>
      </c>
      <c r="L40" s="177"/>
      <c r="M40" s="178"/>
      <c r="N40" s="178"/>
      <c r="O40" s="179"/>
      <c r="P40" s="61"/>
      <c r="Q40" s="135"/>
      <c r="R40" s="135">
        <f>K40</f>
        <v>9212.5</v>
      </c>
      <c r="S40" s="135"/>
      <c r="T40" s="135">
        <f t="shared" si="10"/>
        <v>9212.5</v>
      </c>
      <c r="U40" s="135"/>
      <c r="V40" s="135"/>
      <c r="W40" s="135"/>
      <c r="X40" s="47"/>
      <c r="Y40" s="47"/>
      <c r="Z40" s="47"/>
      <c r="AA40" s="135"/>
      <c r="AB40" s="47"/>
      <c r="AC40" s="47"/>
      <c r="AD40" s="135"/>
      <c r="AE40" s="47"/>
      <c r="AF40" s="47"/>
      <c r="AG40" s="47"/>
      <c r="AH40" s="47"/>
      <c r="AI40" s="135"/>
      <c r="AJ40" s="135">
        <f t="shared" si="11"/>
        <v>0</v>
      </c>
      <c r="AK40" s="47"/>
      <c r="AL40" s="135">
        <f t="shared" si="12"/>
        <v>9212.5</v>
      </c>
      <c r="AM40" s="170"/>
      <c r="AN40" s="135"/>
      <c r="AO40" s="135">
        <f t="shared" si="13"/>
        <v>9212.5</v>
      </c>
    </row>
    <row r="41" spans="1:41" s="89" customFormat="1" ht="12.75" x14ac:dyDescent="0.2">
      <c r="A41" s="65">
        <v>23</v>
      </c>
      <c r="B41" s="54">
        <v>3827</v>
      </c>
      <c r="C41" s="70">
        <v>40781706</v>
      </c>
      <c r="D41" s="44" t="s">
        <v>99</v>
      </c>
      <c r="E41" s="70">
        <v>3901100000</v>
      </c>
      <c r="F41" s="72" t="s">
        <v>68</v>
      </c>
      <c r="G41" s="73" t="s">
        <v>100</v>
      </c>
      <c r="H41" s="57" t="s">
        <v>101</v>
      </c>
      <c r="I41" s="45">
        <v>43811</v>
      </c>
      <c r="J41" s="46" t="s">
        <v>102</v>
      </c>
      <c r="K41" s="69">
        <v>24105.5</v>
      </c>
      <c r="L41" s="71" t="s">
        <v>62</v>
      </c>
      <c r="M41" s="71" t="s">
        <v>63</v>
      </c>
      <c r="N41" s="42">
        <v>43958</v>
      </c>
      <c r="O41" s="69">
        <v>24105.5</v>
      </c>
      <c r="P41" s="61"/>
      <c r="Q41" s="47">
        <v>2028</v>
      </c>
      <c r="R41" s="47">
        <v>22078.5</v>
      </c>
      <c r="S41" s="47">
        <v>15</v>
      </c>
      <c r="T41" s="48">
        <f t="shared" si="10"/>
        <v>24121.5</v>
      </c>
      <c r="U41" s="47">
        <f>205+621.12</f>
        <v>826.12</v>
      </c>
      <c r="V41" s="47">
        <v>250</v>
      </c>
      <c r="W41" s="47">
        <f>302+250</f>
        <v>552</v>
      </c>
      <c r="X41" s="47"/>
      <c r="Y41" s="47">
        <f>30+66</f>
        <v>96</v>
      </c>
      <c r="Z41" s="47"/>
      <c r="AA41" s="69" t="s">
        <v>104</v>
      </c>
      <c r="AB41" s="47"/>
      <c r="AC41" s="47"/>
      <c r="AD41" s="47">
        <v>121.62</v>
      </c>
      <c r="AE41" s="47"/>
      <c r="AF41" s="47"/>
      <c r="AG41" s="47"/>
      <c r="AH41" s="47"/>
      <c r="AI41" s="47">
        <v>2933.49</v>
      </c>
      <c r="AJ41" s="47">
        <f t="shared" si="11"/>
        <v>121.62</v>
      </c>
      <c r="AK41" s="47"/>
      <c r="AL41" s="47">
        <f t="shared" si="12"/>
        <v>25967.239999999998</v>
      </c>
      <c r="AM41" s="70">
        <v>3156</v>
      </c>
      <c r="AN41" s="47">
        <v>25967.24</v>
      </c>
      <c r="AO41" s="47">
        <f t="shared" si="13"/>
        <v>-15.000000000003638</v>
      </c>
    </row>
    <row r="42" spans="1:41" s="89" customFormat="1" ht="12.75" x14ac:dyDescent="0.2">
      <c r="A42" s="65">
        <v>24</v>
      </c>
      <c r="B42" s="54">
        <v>3828</v>
      </c>
      <c r="C42" s="70">
        <v>40786661</v>
      </c>
      <c r="D42" s="44" t="s">
        <v>151</v>
      </c>
      <c r="E42" s="70">
        <v>3917329900</v>
      </c>
      <c r="F42" s="72" t="s">
        <v>68</v>
      </c>
      <c r="G42" s="73" t="s">
        <v>152</v>
      </c>
      <c r="H42" s="57" t="s">
        <v>153</v>
      </c>
      <c r="I42" s="45">
        <v>43822</v>
      </c>
      <c r="J42" s="73" t="s">
        <v>154</v>
      </c>
      <c r="K42" s="46">
        <v>14978</v>
      </c>
      <c r="L42" s="71" t="s">
        <v>62</v>
      </c>
      <c r="M42" s="71" t="s">
        <v>63</v>
      </c>
      <c r="N42" s="42">
        <v>43908</v>
      </c>
      <c r="O42" s="69">
        <v>14978</v>
      </c>
      <c r="P42" s="61"/>
      <c r="Q42" s="47">
        <v>1370</v>
      </c>
      <c r="R42" s="47">
        <v>13608</v>
      </c>
      <c r="S42" s="47">
        <v>15</v>
      </c>
      <c r="T42" s="48">
        <f t="shared" si="10"/>
        <v>14993</v>
      </c>
      <c r="U42" s="47">
        <v>161.63999999999999</v>
      </c>
      <c r="V42" s="47">
        <v>250</v>
      </c>
      <c r="W42" s="47">
        <f>385+250</f>
        <v>635</v>
      </c>
      <c r="X42" s="47"/>
      <c r="Y42" s="47">
        <f>60+190+66</f>
        <v>316</v>
      </c>
      <c r="Z42" s="47"/>
      <c r="AA42" s="69" t="s">
        <v>59</v>
      </c>
      <c r="AB42" s="47"/>
      <c r="AC42" s="47"/>
      <c r="AD42" s="47">
        <v>74.97</v>
      </c>
      <c r="AE42" s="47"/>
      <c r="AF42" s="47"/>
      <c r="AG42" s="47"/>
      <c r="AH42" s="47"/>
      <c r="AI42" s="47">
        <v>1808.16</v>
      </c>
      <c r="AJ42" s="47">
        <f t="shared" si="11"/>
        <v>74.97</v>
      </c>
      <c r="AK42" s="47"/>
      <c r="AL42" s="47">
        <f t="shared" si="12"/>
        <v>16430.61</v>
      </c>
      <c r="AM42" s="70">
        <v>3105</v>
      </c>
      <c r="AN42" s="47">
        <v>16430.61</v>
      </c>
      <c r="AO42" s="47">
        <f t="shared" si="13"/>
        <v>-15</v>
      </c>
    </row>
    <row r="43" spans="1:41" s="89" customFormat="1" ht="12.75" x14ac:dyDescent="0.2">
      <c r="A43" s="155">
        <v>25</v>
      </c>
      <c r="B43" s="157">
        <v>3829</v>
      </c>
      <c r="C43" s="131">
        <v>40800372</v>
      </c>
      <c r="D43" s="125" t="s">
        <v>145</v>
      </c>
      <c r="E43" s="131">
        <v>2106902900</v>
      </c>
      <c r="F43" s="161" t="s">
        <v>68</v>
      </c>
      <c r="G43" s="161" t="s">
        <v>52</v>
      </c>
      <c r="H43" s="57" t="s">
        <v>146</v>
      </c>
      <c r="I43" s="45">
        <v>43839</v>
      </c>
      <c r="J43" s="125" t="s">
        <v>148</v>
      </c>
      <c r="K43" s="46">
        <v>69120</v>
      </c>
      <c r="L43" s="131" t="s">
        <v>64</v>
      </c>
      <c r="M43" s="184" t="s">
        <v>65</v>
      </c>
      <c r="N43" s="185"/>
      <c r="O43" s="186"/>
      <c r="P43" s="61"/>
      <c r="Q43" s="134">
        <v>1220</v>
      </c>
      <c r="R43" s="134">
        <v>216000</v>
      </c>
      <c r="S43" s="134">
        <v>128.19</v>
      </c>
      <c r="T43" s="134">
        <f t="shared" si="10"/>
        <v>217348.19</v>
      </c>
      <c r="U43" s="134">
        <v>548</v>
      </c>
      <c r="V43" s="134">
        <v>200</v>
      </c>
      <c r="W43" s="134">
        <f>250+500</f>
        <v>750</v>
      </c>
      <c r="X43" s="47"/>
      <c r="Y43" s="134"/>
      <c r="Z43" s="47"/>
      <c r="AA43" s="134" t="s">
        <v>45</v>
      </c>
      <c r="AB43" s="47"/>
      <c r="AC43" s="47"/>
      <c r="AD43" s="134">
        <v>1086.99</v>
      </c>
      <c r="AE43" s="47"/>
      <c r="AF43" s="47"/>
      <c r="AG43" s="47"/>
      <c r="AH43" s="47"/>
      <c r="AI43" s="134">
        <v>26218.22</v>
      </c>
      <c r="AJ43" s="134">
        <f t="shared" si="11"/>
        <v>1086.99</v>
      </c>
      <c r="AK43" s="47"/>
      <c r="AL43" s="134">
        <f t="shared" si="12"/>
        <v>219933.18</v>
      </c>
      <c r="AM43" s="113" t="s">
        <v>149</v>
      </c>
      <c r="AN43" s="134">
        <v>219933.18</v>
      </c>
      <c r="AO43" s="134">
        <f t="shared" si="13"/>
        <v>-128.19</v>
      </c>
    </row>
    <row r="44" spans="1:41" s="89" customFormat="1" ht="12.75" x14ac:dyDescent="0.2">
      <c r="A44" s="156"/>
      <c r="B44" s="158">
        <v>3829</v>
      </c>
      <c r="C44" s="133"/>
      <c r="D44" s="127"/>
      <c r="E44" s="133"/>
      <c r="F44" s="162" t="s">
        <v>68</v>
      </c>
      <c r="G44" s="162" t="s">
        <v>52</v>
      </c>
      <c r="H44" s="57" t="s">
        <v>147</v>
      </c>
      <c r="I44" s="45">
        <v>43839</v>
      </c>
      <c r="J44" s="127"/>
      <c r="K44" s="46">
        <v>146880</v>
      </c>
      <c r="L44" s="133"/>
      <c r="M44" s="187"/>
      <c r="N44" s="188"/>
      <c r="O44" s="189"/>
      <c r="P44" s="61"/>
      <c r="Q44" s="135"/>
      <c r="R44" s="135">
        <f t="shared" ref="R44:R56" si="14">K44</f>
        <v>146880</v>
      </c>
      <c r="S44" s="135"/>
      <c r="T44" s="135">
        <f t="shared" si="10"/>
        <v>146880</v>
      </c>
      <c r="U44" s="135"/>
      <c r="V44" s="135"/>
      <c r="W44" s="135"/>
      <c r="X44" s="47"/>
      <c r="Y44" s="135"/>
      <c r="Z44" s="47"/>
      <c r="AA44" s="135"/>
      <c r="AB44" s="47"/>
      <c r="AC44" s="47"/>
      <c r="AD44" s="135"/>
      <c r="AE44" s="47"/>
      <c r="AF44" s="47"/>
      <c r="AG44" s="47"/>
      <c r="AH44" s="47"/>
      <c r="AI44" s="135"/>
      <c r="AJ44" s="135">
        <f t="shared" si="11"/>
        <v>0</v>
      </c>
      <c r="AK44" s="47"/>
      <c r="AL44" s="135"/>
      <c r="AM44" s="115"/>
      <c r="AN44" s="135"/>
      <c r="AO44" s="135"/>
    </row>
    <row r="45" spans="1:41" s="89" customFormat="1" ht="12.75" x14ac:dyDescent="0.2">
      <c r="A45" s="155">
        <v>26</v>
      </c>
      <c r="B45" s="147">
        <v>3830</v>
      </c>
      <c r="C45" s="155">
        <v>40798317</v>
      </c>
      <c r="D45" s="161" t="s">
        <v>194</v>
      </c>
      <c r="E45" s="155">
        <v>830990000</v>
      </c>
      <c r="F45" s="161" t="s">
        <v>68</v>
      </c>
      <c r="G45" s="161" t="s">
        <v>174</v>
      </c>
      <c r="H45" s="57">
        <v>227</v>
      </c>
      <c r="I45" s="45">
        <v>43840</v>
      </c>
      <c r="J45" s="73" t="s">
        <v>195</v>
      </c>
      <c r="K45" s="46">
        <v>7875</v>
      </c>
      <c r="L45" s="131" t="s">
        <v>62</v>
      </c>
      <c r="M45" s="131" t="s">
        <v>63</v>
      </c>
      <c r="N45" s="42">
        <v>43888</v>
      </c>
      <c r="O45" s="46">
        <v>7875</v>
      </c>
      <c r="P45" s="61"/>
      <c r="Q45" s="134">
        <v>1350</v>
      </c>
      <c r="R45" s="134">
        <v>27090</v>
      </c>
      <c r="S45" s="134">
        <v>16.78</v>
      </c>
      <c r="T45" s="134">
        <f t="shared" si="10"/>
        <v>28456.78</v>
      </c>
      <c r="U45" s="134">
        <v>87.91</v>
      </c>
      <c r="V45" s="134">
        <v>200</v>
      </c>
      <c r="W45" s="134">
        <v>500</v>
      </c>
      <c r="X45" s="47"/>
      <c r="Y45" s="134"/>
      <c r="Z45" s="47"/>
      <c r="AA45" s="134" t="s">
        <v>45</v>
      </c>
      <c r="AB45" s="47"/>
      <c r="AC45" s="47"/>
      <c r="AD45" s="134">
        <v>142.28</v>
      </c>
      <c r="AE45" s="47"/>
      <c r="AF45" s="47"/>
      <c r="AG45" s="47"/>
      <c r="AH45" s="47"/>
      <c r="AI45" s="134">
        <v>3431.89</v>
      </c>
      <c r="AJ45" s="134">
        <f t="shared" si="11"/>
        <v>142.28</v>
      </c>
      <c r="AK45" s="47"/>
      <c r="AL45" s="134">
        <f t="shared" ref="AL45:AL73" si="15">T45+U45+V45+W45+X45+Y45+Z45+AJ45</f>
        <v>29386.969999999998</v>
      </c>
      <c r="AM45" s="119" t="s">
        <v>196</v>
      </c>
      <c r="AN45" s="134">
        <v>29386.959999999999</v>
      </c>
      <c r="AO45" s="134">
        <f t="shared" ref="AO45:AO73" si="16">+AL45-AN45-S45</f>
        <v>-16.770000000001602</v>
      </c>
    </row>
    <row r="46" spans="1:41" s="89" customFormat="1" ht="12.75" x14ac:dyDescent="0.2">
      <c r="A46" s="156"/>
      <c r="B46" s="148"/>
      <c r="C46" s="156"/>
      <c r="D46" s="162"/>
      <c r="E46" s="156"/>
      <c r="F46" s="162" t="s">
        <v>68</v>
      </c>
      <c r="G46" s="162" t="s">
        <v>174</v>
      </c>
      <c r="H46" s="57">
        <v>228</v>
      </c>
      <c r="I46" s="45">
        <v>43840</v>
      </c>
      <c r="J46" s="73" t="s">
        <v>195</v>
      </c>
      <c r="K46" s="46">
        <v>19215</v>
      </c>
      <c r="L46" s="133"/>
      <c r="M46" s="133"/>
      <c r="N46" s="42">
        <v>43888</v>
      </c>
      <c r="O46" s="46">
        <v>19215</v>
      </c>
      <c r="P46" s="61"/>
      <c r="Q46" s="135"/>
      <c r="R46" s="135">
        <f t="shared" si="14"/>
        <v>19215</v>
      </c>
      <c r="S46" s="135"/>
      <c r="T46" s="135">
        <f t="shared" si="10"/>
        <v>19215</v>
      </c>
      <c r="U46" s="135"/>
      <c r="V46" s="135"/>
      <c r="W46" s="135"/>
      <c r="X46" s="47"/>
      <c r="Y46" s="135"/>
      <c r="Z46" s="47"/>
      <c r="AA46" s="135"/>
      <c r="AB46" s="47"/>
      <c r="AC46" s="47"/>
      <c r="AD46" s="135"/>
      <c r="AE46" s="47"/>
      <c r="AF46" s="47"/>
      <c r="AG46" s="47"/>
      <c r="AH46" s="47"/>
      <c r="AI46" s="135"/>
      <c r="AJ46" s="135">
        <f t="shared" si="11"/>
        <v>0</v>
      </c>
      <c r="AK46" s="47"/>
      <c r="AL46" s="135">
        <f t="shared" si="15"/>
        <v>19215</v>
      </c>
      <c r="AM46" s="121"/>
      <c r="AN46" s="135"/>
      <c r="AO46" s="135">
        <f t="shared" si="16"/>
        <v>19215</v>
      </c>
    </row>
    <row r="47" spans="1:41" s="89" customFormat="1" ht="12.75" x14ac:dyDescent="0.2">
      <c r="A47" s="65">
        <v>27</v>
      </c>
      <c r="B47" s="54">
        <v>3831</v>
      </c>
      <c r="C47" s="70">
        <v>40795586</v>
      </c>
      <c r="D47" s="44" t="s">
        <v>163</v>
      </c>
      <c r="E47" s="70">
        <v>2202100000</v>
      </c>
      <c r="F47" s="72" t="s">
        <v>68</v>
      </c>
      <c r="G47" s="73" t="s">
        <v>50</v>
      </c>
      <c r="H47" s="57">
        <v>23106</v>
      </c>
      <c r="I47" s="45">
        <v>43836</v>
      </c>
      <c r="J47" s="73" t="s">
        <v>47</v>
      </c>
      <c r="K47" s="46">
        <v>20275.2</v>
      </c>
      <c r="L47" s="116" t="s">
        <v>61</v>
      </c>
      <c r="M47" s="117"/>
      <c r="N47" s="117"/>
      <c r="O47" s="118"/>
      <c r="P47" s="61"/>
      <c r="Q47" s="47">
        <v>5120</v>
      </c>
      <c r="R47" s="47">
        <f t="shared" si="14"/>
        <v>20275.2</v>
      </c>
      <c r="S47" s="47">
        <v>15</v>
      </c>
      <c r="T47" s="48">
        <f t="shared" si="10"/>
        <v>25410.2</v>
      </c>
      <c r="U47" s="47">
        <v>90.92</v>
      </c>
      <c r="V47" s="47">
        <v>200</v>
      </c>
      <c r="W47" s="47"/>
      <c r="X47" s="47"/>
      <c r="Y47" s="47">
        <f t="shared" ref="Y47:Y54" si="17">110+59</f>
        <v>169</v>
      </c>
      <c r="Z47" s="47"/>
      <c r="AA47" s="69" t="s">
        <v>45</v>
      </c>
      <c r="AB47" s="47">
        <v>3198.44</v>
      </c>
      <c r="AC47" s="47"/>
      <c r="AD47" s="47">
        <v>127.3</v>
      </c>
      <c r="AE47" s="47"/>
      <c r="AF47" s="47"/>
      <c r="AG47" s="47"/>
      <c r="AH47" s="47">
        <v>6082.56</v>
      </c>
      <c r="AI47" s="47">
        <v>3454.31</v>
      </c>
      <c r="AJ47" s="47">
        <f t="shared" si="11"/>
        <v>9408.3000000000011</v>
      </c>
      <c r="AK47" s="47"/>
      <c r="AL47" s="47">
        <f t="shared" si="15"/>
        <v>35278.42</v>
      </c>
      <c r="AM47" s="70">
        <v>3079</v>
      </c>
      <c r="AN47" s="47">
        <v>35278.42</v>
      </c>
      <c r="AO47" s="47">
        <f t="shared" si="16"/>
        <v>-15</v>
      </c>
    </row>
    <row r="48" spans="1:41" s="89" customFormat="1" ht="12.75" x14ac:dyDescent="0.2">
      <c r="A48" s="65">
        <v>28</v>
      </c>
      <c r="B48" s="54">
        <v>3832</v>
      </c>
      <c r="C48" s="70">
        <v>40790654</v>
      </c>
      <c r="D48" s="44" t="s">
        <v>143</v>
      </c>
      <c r="E48" s="70">
        <v>2202100000</v>
      </c>
      <c r="F48" s="72" t="s">
        <v>68</v>
      </c>
      <c r="G48" s="73" t="s">
        <v>50</v>
      </c>
      <c r="H48" s="57">
        <v>23031</v>
      </c>
      <c r="I48" s="45">
        <v>43832</v>
      </c>
      <c r="J48" s="73" t="s">
        <v>47</v>
      </c>
      <c r="K48" s="46">
        <v>20275.2</v>
      </c>
      <c r="L48" s="116" t="s">
        <v>61</v>
      </c>
      <c r="M48" s="117"/>
      <c r="N48" s="117"/>
      <c r="O48" s="118"/>
      <c r="P48" s="61"/>
      <c r="Q48" s="47">
        <v>5120</v>
      </c>
      <c r="R48" s="47">
        <f t="shared" si="14"/>
        <v>20275.2</v>
      </c>
      <c r="S48" s="47">
        <v>15</v>
      </c>
      <c r="T48" s="48">
        <f t="shared" si="10"/>
        <v>25410.2</v>
      </c>
      <c r="U48" s="47">
        <v>90.92</v>
      </c>
      <c r="V48" s="47">
        <v>200</v>
      </c>
      <c r="W48" s="47"/>
      <c r="X48" s="47"/>
      <c r="Y48" s="47">
        <f t="shared" si="17"/>
        <v>169</v>
      </c>
      <c r="Z48" s="47"/>
      <c r="AA48" s="69" t="s">
        <v>45</v>
      </c>
      <c r="AB48" s="47">
        <v>3198.44</v>
      </c>
      <c r="AC48" s="47"/>
      <c r="AD48" s="47">
        <v>127.3</v>
      </c>
      <c r="AE48" s="47"/>
      <c r="AF48" s="47"/>
      <c r="AG48" s="47"/>
      <c r="AH48" s="47">
        <v>6082.56</v>
      </c>
      <c r="AI48" s="47">
        <v>3454.31</v>
      </c>
      <c r="AJ48" s="47">
        <f t="shared" si="11"/>
        <v>9408.3000000000011</v>
      </c>
      <c r="AK48" s="47"/>
      <c r="AL48" s="47">
        <f t="shared" si="15"/>
        <v>35278.42</v>
      </c>
      <c r="AM48" s="70">
        <v>3079</v>
      </c>
      <c r="AN48" s="47">
        <v>35278.42</v>
      </c>
      <c r="AO48" s="47">
        <f t="shared" si="16"/>
        <v>-15</v>
      </c>
    </row>
    <row r="49" spans="1:41" s="89" customFormat="1" ht="12.75" x14ac:dyDescent="0.2">
      <c r="A49" s="65">
        <v>29</v>
      </c>
      <c r="B49" s="54">
        <v>3833</v>
      </c>
      <c r="C49" s="70">
        <v>40796017</v>
      </c>
      <c r="D49" s="44" t="s">
        <v>159</v>
      </c>
      <c r="E49" s="70">
        <v>2202100000</v>
      </c>
      <c r="F49" s="72" t="s">
        <v>68</v>
      </c>
      <c r="G49" s="73" t="s">
        <v>50</v>
      </c>
      <c r="H49" s="57">
        <v>23105</v>
      </c>
      <c r="I49" s="45">
        <v>43836</v>
      </c>
      <c r="J49" s="73" t="s">
        <v>47</v>
      </c>
      <c r="K49" s="46">
        <v>20275.2</v>
      </c>
      <c r="L49" s="116" t="s">
        <v>61</v>
      </c>
      <c r="M49" s="117"/>
      <c r="N49" s="117"/>
      <c r="O49" s="118"/>
      <c r="P49" s="61"/>
      <c r="Q49" s="47">
        <v>5120</v>
      </c>
      <c r="R49" s="47">
        <f t="shared" si="14"/>
        <v>20275.2</v>
      </c>
      <c r="S49" s="47">
        <v>15</v>
      </c>
      <c r="T49" s="48">
        <f t="shared" si="10"/>
        <v>25410.2</v>
      </c>
      <c r="U49" s="47">
        <v>90.92</v>
      </c>
      <c r="V49" s="47">
        <v>200</v>
      </c>
      <c r="W49" s="47"/>
      <c r="X49" s="47"/>
      <c r="Y49" s="47">
        <f t="shared" si="17"/>
        <v>169</v>
      </c>
      <c r="Z49" s="47"/>
      <c r="AA49" s="69" t="s">
        <v>45</v>
      </c>
      <c r="AB49" s="47">
        <v>3198.44</v>
      </c>
      <c r="AC49" s="47"/>
      <c r="AD49" s="47">
        <v>127.3</v>
      </c>
      <c r="AE49" s="47"/>
      <c r="AF49" s="47"/>
      <c r="AG49" s="47"/>
      <c r="AH49" s="47">
        <v>6082.56</v>
      </c>
      <c r="AI49" s="47">
        <v>3454.31</v>
      </c>
      <c r="AJ49" s="47">
        <f t="shared" si="11"/>
        <v>9408.3000000000011</v>
      </c>
      <c r="AK49" s="47"/>
      <c r="AL49" s="47">
        <f t="shared" si="15"/>
        <v>35278.42</v>
      </c>
      <c r="AM49" s="70">
        <v>3079</v>
      </c>
      <c r="AN49" s="47">
        <v>35278.42</v>
      </c>
      <c r="AO49" s="47">
        <f t="shared" si="16"/>
        <v>-15</v>
      </c>
    </row>
    <row r="50" spans="1:41" s="89" customFormat="1" ht="12.75" x14ac:dyDescent="0.2">
      <c r="A50" s="65">
        <v>30</v>
      </c>
      <c r="B50" s="54">
        <v>3834</v>
      </c>
      <c r="C50" s="70">
        <v>40790500</v>
      </c>
      <c r="D50" s="44" t="s">
        <v>160</v>
      </c>
      <c r="E50" s="70">
        <v>2202100000</v>
      </c>
      <c r="F50" s="72" t="s">
        <v>68</v>
      </c>
      <c r="G50" s="73" t="s">
        <v>50</v>
      </c>
      <c r="H50" s="57">
        <v>23030</v>
      </c>
      <c r="I50" s="45">
        <v>43832</v>
      </c>
      <c r="J50" s="73" t="s">
        <v>47</v>
      </c>
      <c r="K50" s="46">
        <v>20275.2</v>
      </c>
      <c r="L50" s="116" t="s">
        <v>61</v>
      </c>
      <c r="M50" s="117"/>
      <c r="N50" s="117"/>
      <c r="O50" s="118"/>
      <c r="P50" s="61"/>
      <c r="Q50" s="47">
        <v>5120</v>
      </c>
      <c r="R50" s="47">
        <f t="shared" si="14"/>
        <v>20275.2</v>
      </c>
      <c r="S50" s="47">
        <v>15</v>
      </c>
      <c r="T50" s="48">
        <f t="shared" si="10"/>
        <v>25410.2</v>
      </c>
      <c r="U50" s="47">
        <v>90.92</v>
      </c>
      <c r="V50" s="47">
        <v>200</v>
      </c>
      <c r="W50" s="47"/>
      <c r="X50" s="47"/>
      <c r="Y50" s="47">
        <f t="shared" si="17"/>
        <v>169</v>
      </c>
      <c r="Z50" s="47"/>
      <c r="AA50" s="69" t="s">
        <v>45</v>
      </c>
      <c r="AB50" s="47">
        <v>3198.44</v>
      </c>
      <c r="AC50" s="47"/>
      <c r="AD50" s="47">
        <v>127.3</v>
      </c>
      <c r="AE50" s="47"/>
      <c r="AF50" s="47"/>
      <c r="AG50" s="47"/>
      <c r="AH50" s="47">
        <v>6082.56</v>
      </c>
      <c r="AI50" s="47">
        <v>3454.31</v>
      </c>
      <c r="AJ50" s="47">
        <f t="shared" si="11"/>
        <v>9408.3000000000011</v>
      </c>
      <c r="AK50" s="47"/>
      <c r="AL50" s="47">
        <f t="shared" si="15"/>
        <v>35278.42</v>
      </c>
      <c r="AM50" s="70">
        <v>3079</v>
      </c>
      <c r="AN50" s="47">
        <v>35278.42</v>
      </c>
      <c r="AO50" s="47">
        <f t="shared" si="16"/>
        <v>-15</v>
      </c>
    </row>
    <row r="51" spans="1:41" s="89" customFormat="1" ht="12.75" x14ac:dyDescent="0.2">
      <c r="A51" s="65">
        <v>31</v>
      </c>
      <c r="B51" s="54">
        <v>3835</v>
      </c>
      <c r="C51" s="70">
        <v>40798846</v>
      </c>
      <c r="D51" s="44" t="s">
        <v>165</v>
      </c>
      <c r="E51" s="70">
        <v>2202100000</v>
      </c>
      <c r="F51" s="72" t="s">
        <v>68</v>
      </c>
      <c r="G51" s="73" t="s">
        <v>50</v>
      </c>
      <c r="H51" s="57">
        <v>23107</v>
      </c>
      <c r="I51" s="45">
        <v>43836</v>
      </c>
      <c r="J51" s="73" t="s">
        <v>47</v>
      </c>
      <c r="K51" s="46">
        <v>20275.2</v>
      </c>
      <c r="L51" s="116" t="s">
        <v>61</v>
      </c>
      <c r="M51" s="117"/>
      <c r="N51" s="117"/>
      <c r="O51" s="118"/>
      <c r="P51" s="61"/>
      <c r="Q51" s="47">
        <v>5120</v>
      </c>
      <c r="R51" s="47">
        <f t="shared" si="14"/>
        <v>20275.2</v>
      </c>
      <c r="S51" s="47">
        <v>15</v>
      </c>
      <c r="T51" s="48">
        <f t="shared" si="10"/>
        <v>25410.2</v>
      </c>
      <c r="U51" s="47">
        <v>90.92</v>
      </c>
      <c r="V51" s="47">
        <v>200</v>
      </c>
      <c r="W51" s="47"/>
      <c r="X51" s="47"/>
      <c r="Y51" s="47">
        <f t="shared" si="17"/>
        <v>169</v>
      </c>
      <c r="Z51" s="47"/>
      <c r="AA51" s="69" t="s">
        <v>45</v>
      </c>
      <c r="AB51" s="47">
        <v>3198.44</v>
      </c>
      <c r="AC51" s="47"/>
      <c r="AD51" s="47">
        <v>127.3</v>
      </c>
      <c r="AE51" s="47"/>
      <c r="AF51" s="47"/>
      <c r="AG51" s="47"/>
      <c r="AH51" s="47">
        <v>6082.56</v>
      </c>
      <c r="AI51" s="47">
        <v>3454.31</v>
      </c>
      <c r="AJ51" s="47">
        <f t="shared" si="11"/>
        <v>9408.3000000000011</v>
      </c>
      <c r="AK51" s="47"/>
      <c r="AL51" s="47">
        <f t="shared" si="15"/>
        <v>35278.42</v>
      </c>
      <c r="AM51" s="70">
        <v>3079</v>
      </c>
      <c r="AN51" s="47">
        <v>35278.42</v>
      </c>
      <c r="AO51" s="47">
        <f t="shared" si="16"/>
        <v>-15</v>
      </c>
    </row>
    <row r="52" spans="1:41" s="89" customFormat="1" ht="12.75" x14ac:dyDescent="0.2">
      <c r="A52" s="65">
        <v>32</v>
      </c>
      <c r="B52" s="54">
        <v>3836</v>
      </c>
      <c r="C52" s="70">
        <v>40798847</v>
      </c>
      <c r="D52" s="44" t="s">
        <v>164</v>
      </c>
      <c r="E52" s="70">
        <v>2202100000</v>
      </c>
      <c r="F52" s="72" t="s">
        <v>68</v>
      </c>
      <c r="G52" s="73" t="s">
        <v>50</v>
      </c>
      <c r="H52" s="57">
        <v>23108</v>
      </c>
      <c r="I52" s="45">
        <v>43836</v>
      </c>
      <c r="J52" s="73" t="s">
        <v>47</v>
      </c>
      <c r="K52" s="46">
        <v>20275.2</v>
      </c>
      <c r="L52" s="116" t="s">
        <v>61</v>
      </c>
      <c r="M52" s="117"/>
      <c r="N52" s="117"/>
      <c r="O52" s="118"/>
      <c r="P52" s="61"/>
      <c r="Q52" s="47">
        <v>5120</v>
      </c>
      <c r="R52" s="47">
        <f t="shared" si="14"/>
        <v>20275.2</v>
      </c>
      <c r="S52" s="47">
        <v>15</v>
      </c>
      <c r="T52" s="48">
        <f t="shared" si="10"/>
        <v>25410.2</v>
      </c>
      <c r="U52" s="47">
        <v>90.92</v>
      </c>
      <c r="V52" s="47">
        <v>200</v>
      </c>
      <c r="W52" s="47"/>
      <c r="X52" s="47"/>
      <c r="Y52" s="47">
        <f t="shared" si="17"/>
        <v>169</v>
      </c>
      <c r="Z52" s="47"/>
      <c r="AA52" s="69" t="s">
        <v>45</v>
      </c>
      <c r="AB52" s="47">
        <v>3198.44</v>
      </c>
      <c r="AC52" s="47"/>
      <c r="AD52" s="47">
        <v>127.3</v>
      </c>
      <c r="AE52" s="47"/>
      <c r="AF52" s="47"/>
      <c r="AG52" s="47"/>
      <c r="AH52" s="47">
        <v>6082.56</v>
      </c>
      <c r="AI52" s="47">
        <v>3454.31</v>
      </c>
      <c r="AJ52" s="47">
        <f t="shared" si="11"/>
        <v>9408.3000000000011</v>
      </c>
      <c r="AK52" s="47"/>
      <c r="AL52" s="47">
        <f t="shared" si="15"/>
        <v>35278.42</v>
      </c>
      <c r="AM52" s="70">
        <v>3079</v>
      </c>
      <c r="AN52" s="47">
        <v>35278.42</v>
      </c>
      <c r="AO52" s="47">
        <f t="shared" si="16"/>
        <v>-15</v>
      </c>
    </row>
    <row r="53" spans="1:41" s="89" customFormat="1" ht="12.75" x14ac:dyDescent="0.2">
      <c r="A53" s="65">
        <v>33</v>
      </c>
      <c r="B53" s="54">
        <v>3837</v>
      </c>
      <c r="C53" s="70">
        <v>40813674</v>
      </c>
      <c r="D53" s="44" t="s">
        <v>150</v>
      </c>
      <c r="E53" s="70">
        <v>2202100000</v>
      </c>
      <c r="F53" s="72" t="s">
        <v>68</v>
      </c>
      <c r="G53" s="73" t="s">
        <v>50</v>
      </c>
      <c r="H53" s="57">
        <v>23399</v>
      </c>
      <c r="I53" s="45">
        <v>43849</v>
      </c>
      <c r="J53" s="73" t="s">
        <v>47</v>
      </c>
      <c r="K53" s="46">
        <v>20275.2</v>
      </c>
      <c r="L53" s="116" t="s">
        <v>61</v>
      </c>
      <c r="M53" s="117"/>
      <c r="N53" s="117"/>
      <c r="O53" s="118"/>
      <c r="P53" s="61"/>
      <c r="Q53" s="47">
        <v>5120</v>
      </c>
      <c r="R53" s="47">
        <f t="shared" si="14"/>
        <v>20275.2</v>
      </c>
      <c r="S53" s="47">
        <v>15</v>
      </c>
      <c r="T53" s="48">
        <f t="shared" si="10"/>
        <v>25410.2</v>
      </c>
      <c r="U53" s="47">
        <v>90.92</v>
      </c>
      <c r="V53" s="47">
        <v>200</v>
      </c>
      <c r="W53" s="47"/>
      <c r="X53" s="47"/>
      <c r="Y53" s="47">
        <f t="shared" si="17"/>
        <v>169</v>
      </c>
      <c r="Z53" s="47"/>
      <c r="AA53" s="69" t="s">
        <v>45</v>
      </c>
      <c r="AB53" s="47">
        <v>3198.44</v>
      </c>
      <c r="AC53" s="47"/>
      <c r="AD53" s="47">
        <v>127.3</v>
      </c>
      <c r="AE53" s="47"/>
      <c r="AF53" s="47"/>
      <c r="AG53" s="47"/>
      <c r="AH53" s="47">
        <v>6082.56</v>
      </c>
      <c r="AI53" s="47">
        <v>3454.31</v>
      </c>
      <c r="AJ53" s="47">
        <f t="shared" si="11"/>
        <v>9408.3000000000011</v>
      </c>
      <c r="AK53" s="47"/>
      <c r="AL53" s="47">
        <f t="shared" si="15"/>
        <v>35278.42</v>
      </c>
      <c r="AM53" s="70">
        <v>3079</v>
      </c>
      <c r="AN53" s="47">
        <v>35278.42</v>
      </c>
      <c r="AO53" s="47">
        <f t="shared" si="16"/>
        <v>-15</v>
      </c>
    </row>
    <row r="54" spans="1:41" s="89" customFormat="1" ht="12.75" x14ac:dyDescent="0.2">
      <c r="A54" s="65">
        <v>34</v>
      </c>
      <c r="B54" s="54">
        <v>3838</v>
      </c>
      <c r="C54" s="70">
        <v>40815211</v>
      </c>
      <c r="D54" s="44" t="s">
        <v>139</v>
      </c>
      <c r="E54" s="70">
        <v>2202100000</v>
      </c>
      <c r="F54" s="72" t="s">
        <v>68</v>
      </c>
      <c r="G54" s="73" t="s">
        <v>50</v>
      </c>
      <c r="H54" s="57">
        <v>23404</v>
      </c>
      <c r="I54" s="45">
        <v>43850</v>
      </c>
      <c r="J54" s="73" t="s">
        <v>47</v>
      </c>
      <c r="K54" s="46">
        <v>15206.4</v>
      </c>
      <c r="L54" s="116" t="s">
        <v>61</v>
      </c>
      <c r="M54" s="117"/>
      <c r="N54" s="117"/>
      <c r="O54" s="118"/>
      <c r="P54" s="61"/>
      <c r="Q54" s="47">
        <v>3840</v>
      </c>
      <c r="R54" s="47">
        <f t="shared" si="14"/>
        <v>15206.4</v>
      </c>
      <c r="S54" s="47">
        <v>15</v>
      </c>
      <c r="T54" s="48">
        <f t="shared" si="10"/>
        <v>19061.400000000001</v>
      </c>
      <c r="U54" s="47">
        <v>68.22</v>
      </c>
      <c r="V54" s="47">
        <v>200</v>
      </c>
      <c r="W54" s="47"/>
      <c r="X54" s="47"/>
      <c r="Y54" s="47">
        <f t="shared" si="17"/>
        <v>169</v>
      </c>
      <c r="Z54" s="47"/>
      <c r="AA54" s="69" t="s">
        <v>45</v>
      </c>
      <c r="AB54" s="47">
        <v>2400.87</v>
      </c>
      <c r="AC54" s="47"/>
      <c r="AD54" s="47">
        <v>95.56</v>
      </c>
      <c r="AE54" s="47"/>
      <c r="AF54" s="47"/>
      <c r="AG54" s="47"/>
      <c r="AH54" s="47">
        <v>4561.92</v>
      </c>
      <c r="AI54" s="47">
        <v>2592.94</v>
      </c>
      <c r="AJ54" s="47">
        <f t="shared" si="11"/>
        <v>7058.35</v>
      </c>
      <c r="AK54" s="47"/>
      <c r="AL54" s="47">
        <f t="shared" si="15"/>
        <v>26556.97</v>
      </c>
      <c r="AM54" s="70">
        <v>3079</v>
      </c>
      <c r="AN54" s="47">
        <v>26556.97</v>
      </c>
      <c r="AO54" s="47">
        <f t="shared" si="16"/>
        <v>-15</v>
      </c>
    </row>
    <row r="55" spans="1:41" s="89" customFormat="1" ht="12.75" x14ac:dyDescent="0.2">
      <c r="A55" s="65">
        <v>35</v>
      </c>
      <c r="B55" s="54">
        <v>3839</v>
      </c>
      <c r="C55" s="70">
        <v>40807212</v>
      </c>
      <c r="D55" s="44" t="s">
        <v>82</v>
      </c>
      <c r="E55" s="70">
        <v>8504409000</v>
      </c>
      <c r="F55" s="72" t="s">
        <v>68</v>
      </c>
      <c r="G55" s="73" t="s">
        <v>83</v>
      </c>
      <c r="H55" s="44">
        <v>1230</v>
      </c>
      <c r="I55" s="45">
        <v>43838</v>
      </c>
      <c r="J55" s="73" t="s">
        <v>84</v>
      </c>
      <c r="K55" s="46">
        <v>1920</v>
      </c>
      <c r="L55" s="71" t="s">
        <v>66</v>
      </c>
      <c r="M55" s="71" t="s">
        <v>63</v>
      </c>
      <c r="N55" s="42">
        <v>43809</v>
      </c>
      <c r="O55" s="69">
        <v>1920</v>
      </c>
      <c r="P55" s="91"/>
      <c r="Q55" s="27">
        <v>199.92</v>
      </c>
      <c r="R55" s="27">
        <f t="shared" si="14"/>
        <v>1920</v>
      </c>
      <c r="S55" s="27">
        <v>19.25</v>
      </c>
      <c r="T55" s="48">
        <f t="shared" si="10"/>
        <v>2139.17</v>
      </c>
      <c r="U55" s="27"/>
      <c r="V55" s="27"/>
      <c r="W55" s="27"/>
      <c r="X55" s="27"/>
      <c r="Y55" s="27">
        <v>107</v>
      </c>
      <c r="Z55" s="27"/>
      <c r="AA55" s="64" t="s">
        <v>57</v>
      </c>
      <c r="AB55" s="27"/>
      <c r="AC55" s="27">
        <v>97.23</v>
      </c>
      <c r="AD55" s="27">
        <v>9.7200000000000006</v>
      </c>
      <c r="AE55" s="27"/>
      <c r="AF55" s="27"/>
      <c r="AG55" s="27"/>
      <c r="AH55" s="27"/>
      <c r="AI55" s="27">
        <v>246.17</v>
      </c>
      <c r="AJ55" s="27">
        <f t="shared" si="11"/>
        <v>106.95</v>
      </c>
      <c r="AK55" s="47"/>
      <c r="AL55" s="47">
        <f t="shared" si="15"/>
        <v>2353.12</v>
      </c>
      <c r="AM55" s="70">
        <v>3035</v>
      </c>
      <c r="AN55" s="47">
        <v>2353.12</v>
      </c>
      <c r="AO55" s="47">
        <f t="shared" si="16"/>
        <v>-19.25</v>
      </c>
    </row>
    <row r="56" spans="1:41" s="89" customFormat="1" ht="12.75" x14ac:dyDescent="0.2">
      <c r="A56" s="65">
        <v>36</v>
      </c>
      <c r="B56" s="54">
        <v>3840</v>
      </c>
      <c r="C56" s="70">
        <v>40821047</v>
      </c>
      <c r="D56" s="44" t="s">
        <v>140</v>
      </c>
      <c r="E56" s="70">
        <v>8480719000</v>
      </c>
      <c r="F56" s="72" t="s">
        <v>68</v>
      </c>
      <c r="G56" s="73" t="s">
        <v>141</v>
      </c>
      <c r="H56" s="57">
        <v>2000591</v>
      </c>
      <c r="I56" s="45">
        <v>43850</v>
      </c>
      <c r="J56" s="73" t="s">
        <v>142</v>
      </c>
      <c r="K56" s="46">
        <v>22750</v>
      </c>
      <c r="L56" s="71" t="s">
        <v>62</v>
      </c>
      <c r="M56" s="71" t="s">
        <v>63</v>
      </c>
      <c r="N56" s="42">
        <v>43518</v>
      </c>
      <c r="O56" s="46">
        <v>22750</v>
      </c>
      <c r="P56" s="61"/>
      <c r="Q56" s="47">
        <v>1367</v>
      </c>
      <c r="R56" s="47">
        <f t="shared" si="14"/>
        <v>22750</v>
      </c>
      <c r="S56" s="47">
        <v>238.3</v>
      </c>
      <c r="T56" s="48">
        <f t="shared" si="10"/>
        <v>24355.3</v>
      </c>
      <c r="U56" s="47"/>
      <c r="V56" s="47">
        <v>238</v>
      </c>
      <c r="W56" s="47"/>
      <c r="X56" s="47"/>
      <c r="Y56" s="47">
        <v>84.68</v>
      </c>
      <c r="Z56" s="47"/>
      <c r="AA56" s="69" t="s">
        <v>144</v>
      </c>
      <c r="AB56" s="47"/>
      <c r="AC56" s="47"/>
      <c r="AD56" s="47">
        <v>120.34</v>
      </c>
      <c r="AE56" s="47"/>
      <c r="AF56" s="47"/>
      <c r="AG56" s="47"/>
      <c r="AH56" s="47"/>
      <c r="AI56" s="47">
        <v>2902.64</v>
      </c>
      <c r="AJ56" s="47">
        <f t="shared" si="11"/>
        <v>120.34</v>
      </c>
      <c r="AK56" s="47"/>
      <c r="AL56" s="47">
        <f t="shared" si="15"/>
        <v>24798.32</v>
      </c>
      <c r="AM56" s="70">
        <v>3101</v>
      </c>
      <c r="AN56" s="47">
        <v>24798.32</v>
      </c>
      <c r="AO56" s="47">
        <f t="shared" si="16"/>
        <v>-238.3</v>
      </c>
    </row>
    <row r="57" spans="1:41" s="89" customFormat="1" ht="12.75" x14ac:dyDescent="0.2">
      <c r="A57" s="65">
        <v>37</v>
      </c>
      <c r="B57" s="54">
        <v>3841</v>
      </c>
      <c r="C57" s="70">
        <v>40824430</v>
      </c>
      <c r="D57" s="19" t="s">
        <v>67</v>
      </c>
      <c r="E57" s="70">
        <v>8412310000</v>
      </c>
      <c r="F57" s="72" t="s">
        <v>68</v>
      </c>
      <c r="G57" s="72" t="s">
        <v>48</v>
      </c>
      <c r="H57" s="70">
        <v>91247564</v>
      </c>
      <c r="I57" s="43">
        <v>43852</v>
      </c>
      <c r="J57" s="73" t="s">
        <v>49</v>
      </c>
      <c r="K57" s="25">
        <v>690.87</v>
      </c>
      <c r="L57" s="71" t="s">
        <v>62</v>
      </c>
      <c r="M57" s="71" t="s">
        <v>63</v>
      </c>
      <c r="N57" s="42">
        <v>43905</v>
      </c>
      <c r="O57" s="69">
        <v>690.87</v>
      </c>
      <c r="P57" s="61"/>
      <c r="Q57" s="69">
        <v>169.5</v>
      </c>
      <c r="R57" s="47">
        <v>521.37</v>
      </c>
      <c r="S57" s="69">
        <v>6.91</v>
      </c>
      <c r="T57" s="48">
        <f t="shared" si="10"/>
        <v>697.78</v>
      </c>
      <c r="U57" s="69"/>
      <c r="V57" s="69"/>
      <c r="W57" s="69">
        <v>91</v>
      </c>
      <c r="X57" s="69"/>
      <c r="Y57" s="69"/>
      <c r="Z57" s="69"/>
      <c r="AA57" s="71" t="s">
        <v>45</v>
      </c>
      <c r="AB57" s="71"/>
      <c r="AC57" s="69">
        <v>34.880000000000003</v>
      </c>
      <c r="AD57" s="69">
        <v>3.49</v>
      </c>
      <c r="AE57" s="69"/>
      <c r="AF57" s="69"/>
      <c r="AG57" s="69"/>
      <c r="AH57" s="69"/>
      <c r="AI57" s="69">
        <v>88.33</v>
      </c>
      <c r="AJ57" s="47">
        <f t="shared" si="11"/>
        <v>38.370000000000005</v>
      </c>
      <c r="AK57" s="69"/>
      <c r="AL57" s="64">
        <f t="shared" si="15"/>
        <v>827.15</v>
      </c>
      <c r="AM57" s="70">
        <v>2978</v>
      </c>
      <c r="AN57" s="69">
        <v>827.15</v>
      </c>
      <c r="AO57" s="64">
        <f t="shared" si="16"/>
        <v>-6.91</v>
      </c>
    </row>
    <row r="58" spans="1:41" s="89" customFormat="1" ht="12.75" x14ac:dyDescent="0.2">
      <c r="A58" s="65">
        <v>38</v>
      </c>
      <c r="B58" s="54">
        <v>3842</v>
      </c>
      <c r="C58" s="70">
        <v>40821488</v>
      </c>
      <c r="D58" s="44" t="s">
        <v>79</v>
      </c>
      <c r="E58" s="70">
        <v>8422900000</v>
      </c>
      <c r="F58" s="72" t="s">
        <v>68</v>
      </c>
      <c r="G58" s="72" t="s">
        <v>48</v>
      </c>
      <c r="H58" s="70">
        <v>91246696</v>
      </c>
      <c r="I58" s="45">
        <v>43847</v>
      </c>
      <c r="J58" s="73" t="s">
        <v>80</v>
      </c>
      <c r="K58" s="46">
        <v>735.39</v>
      </c>
      <c r="L58" s="71" t="s">
        <v>62</v>
      </c>
      <c r="M58" s="71" t="s">
        <v>63</v>
      </c>
      <c r="N58" s="42">
        <v>43893</v>
      </c>
      <c r="O58" s="69">
        <v>736.39</v>
      </c>
      <c r="P58" s="61"/>
      <c r="Q58" s="47">
        <v>58.76</v>
      </c>
      <c r="R58" s="47">
        <v>677.63</v>
      </c>
      <c r="S58" s="47">
        <v>7.36</v>
      </c>
      <c r="T58" s="48">
        <f t="shared" si="10"/>
        <v>743.75</v>
      </c>
      <c r="U58" s="47"/>
      <c r="V58" s="47"/>
      <c r="W58" s="47"/>
      <c r="X58" s="47"/>
      <c r="Y58" s="47">
        <v>91</v>
      </c>
      <c r="Z58" s="47"/>
      <c r="AA58" s="69" t="s">
        <v>56</v>
      </c>
      <c r="AB58" s="47"/>
      <c r="AC58" s="47"/>
      <c r="AD58" s="47">
        <v>3.72</v>
      </c>
      <c r="AE58" s="47"/>
      <c r="AF58" s="47"/>
      <c r="AG58" s="47"/>
      <c r="AH58" s="47"/>
      <c r="AI58" s="47">
        <v>89.7</v>
      </c>
      <c r="AJ58" s="47">
        <f t="shared" si="11"/>
        <v>3.72</v>
      </c>
      <c r="AK58" s="47"/>
      <c r="AL58" s="47">
        <f t="shared" si="15"/>
        <v>838.47</v>
      </c>
      <c r="AM58" s="70">
        <v>3158</v>
      </c>
      <c r="AN58" s="47">
        <v>838.47</v>
      </c>
      <c r="AO58" s="47">
        <f t="shared" si="16"/>
        <v>-7.36</v>
      </c>
    </row>
    <row r="59" spans="1:41" s="89" customFormat="1" ht="12.75" x14ac:dyDescent="0.2">
      <c r="A59" s="65">
        <v>39</v>
      </c>
      <c r="B59" s="54">
        <v>3843</v>
      </c>
      <c r="C59" s="70">
        <v>40813500</v>
      </c>
      <c r="D59" s="44" t="s">
        <v>120</v>
      </c>
      <c r="E59" s="70">
        <v>8422900000</v>
      </c>
      <c r="F59" s="72" t="s">
        <v>68</v>
      </c>
      <c r="G59" s="73" t="s">
        <v>122</v>
      </c>
      <c r="H59" s="57" t="s">
        <v>121</v>
      </c>
      <c r="I59" s="45">
        <v>43839</v>
      </c>
      <c r="J59" s="73" t="s">
        <v>49</v>
      </c>
      <c r="K59" s="46">
        <v>2481.52</v>
      </c>
      <c r="L59" s="71" t="s">
        <v>66</v>
      </c>
      <c r="M59" s="71" t="s">
        <v>63</v>
      </c>
      <c r="N59" s="42">
        <v>43816</v>
      </c>
      <c r="O59" s="69">
        <v>2481.52</v>
      </c>
      <c r="P59" s="61"/>
      <c r="Q59" s="47">
        <v>151.87</v>
      </c>
      <c r="R59" s="47">
        <f t="shared" ref="R59:R72" si="18">K59</f>
        <v>2481.52</v>
      </c>
      <c r="S59" s="47">
        <v>26.28</v>
      </c>
      <c r="T59" s="48">
        <f t="shared" si="10"/>
        <v>2659.67</v>
      </c>
      <c r="U59" s="47"/>
      <c r="V59" s="47">
        <v>238</v>
      </c>
      <c r="W59" s="47"/>
      <c r="X59" s="47"/>
      <c r="Y59" s="47">
        <v>7.76</v>
      </c>
      <c r="Z59" s="47"/>
      <c r="AA59" s="69" t="s">
        <v>123</v>
      </c>
      <c r="AB59" s="47"/>
      <c r="AC59" s="47"/>
      <c r="AD59" s="47">
        <v>13.28</v>
      </c>
      <c r="AE59" s="47"/>
      <c r="AF59" s="47"/>
      <c r="AG59" s="47"/>
      <c r="AH59" s="47"/>
      <c r="AI59" s="47">
        <v>320.18</v>
      </c>
      <c r="AJ59" s="47">
        <f t="shared" si="11"/>
        <v>13.28</v>
      </c>
      <c r="AK59" s="47"/>
      <c r="AL59" s="47">
        <f t="shared" si="15"/>
        <v>2918.7100000000005</v>
      </c>
      <c r="AM59" s="70">
        <v>3100</v>
      </c>
      <c r="AN59" s="47">
        <v>2918.71</v>
      </c>
      <c r="AO59" s="47">
        <f t="shared" si="16"/>
        <v>-26.279999999999546</v>
      </c>
    </row>
    <row r="60" spans="1:41" s="89" customFormat="1" ht="12.75" x14ac:dyDescent="0.2">
      <c r="A60" s="65">
        <v>40</v>
      </c>
      <c r="B60" s="54">
        <v>3844</v>
      </c>
      <c r="C60" s="70">
        <v>40811444</v>
      </c>
      <c r="D60" s="44" t="s">
        <v>85</v>
      </c>
      <c r="E60" s="70">
        <v>2203000000</v>
      </c>
      <c r="F60" s="72" t="s">
        <v>68</v>
      </c>
      <c r="G60" s="73" t="s">
        <v>50</v>
      </c>
      <c r="H60" s="44">
        <v>131303</v>
      </c>
      <c r="I60" s="45">
        <v>43846</v>
      </c>
      <c r="J60" s="73" t="s">
        <v>86</v>
      </c>
      <c r="K60" s="46">
        <v>18346.5</v>
      </c>
      <c r="L60" s="116" t="s">
        <v>61</v>
      </c>
      <c r="M60" s="117"/>
      <c r="N60" s="117"/>
      <c r="O60" s="118"/>
      <c r="P60" s="61"/>
      <c r="Q60" s="47">
        <v>1980</v>
      </c>
      <c r="R60" s="47">
        <f t="shared" si="18"/>
        <v>18346.5</v>
      </c>
      <c r="S60" s="47">
        <v>15</v>
      </c>
      <c r="T60" s="48">
        <f t="shared" si="10"/>
        <v>20341.5</v>
      </c>
      <c r="U60" s="47">
        <v>102.78</v>
      </c>
      <c r="V60" s="47">
        <v>200</v>
      </c>
      <c r="W60" s="47">
        <v>250</v>
      </c>
      <c r="X60" s="47"/>
      <c r="Y60" s="47">
        <v>188.8</v>
      </c>
      <c r="Z60" s="47"/>
      <c r="AA60" s="69" t="s">
        <v>45</v>
      </c>
      <c r="AB60" s="47">
        <v>11454.28</v>
      </c>
      <c r="AC60" s="47"/>
      <c r="AD60" s="47">
        <v>101.96</v>
      </c>
      <c r="AE60" s="47"/>
      <c r="AF60" s="47"/>
      <c r="AG60" s="47"/>
      <c r="AH60" s="47"/>
      <c r="AI60" s="47">
        <v>3833.73</v>
      </c>
      <c r="AJ60" s="47">
        <f t="shared" si="11"/>
        <v>11556.24</v>
      </c>
      <c r="AK60" s="47"/>
      <c r="AL60" s="47">
        <f t="shared" si="15"/>
        <v>32639.32</v>
      </c>
      <c r="AM60" s="70">
        <v>3169</v>
      </c>
      <c r="AN60" s="47">
        <v>32639.32</v>
      </c>
      <c r="AO60" s="47">
        <f t="shared" si="16"/>
        <v>-15</v>
      </c>
    </row>
    <row r="61" spans="1:41" s="89" customFormat="1" x14ac:dyDescent="0.25">
      <c r="A61" s="65">
        <v>41</v>
      </c>
      <c r="B61" s="54">
        <v>3845</v>
      </c>
      <c r="C61" s="70">
        <v>40824419</v>
      </c>
      <c r="D61" s="44" t="s">
        <v>197</v>
      </c>
      <c r="E61" s="70">
        <v>8309900000</v>
      </c>
      <c r="F61" s="72" t="s">
        <v>68</v>
      </c>
      <c r="G61" s="73" t="s">
        <v>174</v>
      </c>
      <c r="H61" s="57">
        <v>231</v>
      </c>
      <c r="I61" s="83">
        <v>43853</v>
      </c>
      <c r="J61" s="80" t="s">
        <v>198</v>
      </c>
      <c r="K61" s="46">
        <v>11962.28</v>
      </c>
      <c r="L61" s="71" t="s">
        <v>62</v>
      </c>
      <c r="M61" s="71" t="s">
        <v>63</v>
      </c>
      <c r="N61" s="42">
        <v>43908</v>
      </c>
      <c r="O61" s="46">
        <v>11962.28</v>
      </c>
      <c r="P61" s="90"/>
      <c r="Q61" s="47">
        <v>990</v>
      </c>
      <c r="R61" s="47">
        <f t="shared" si="18"/>
        <v>11962.28</v>
      </c>
      <c r="S61" s="47">
        <v>15</v>
      </c>
      <c r="T61" s="48">
        <f t="shared" si="10"/>
        <v>12967.28</v>
      </c>
      <c r="U61" s="47">
        <v>66.930000000000007</v>
      </c>
      <c r="V61" s="47">
        <v>200</v>
      </c>
      <c r="W61" s="47">
        <v>500</v>
      </c>
      <c r="X61" s="47"/>
      <c r="Y61" s="47"/>
      <c r="Z61" s="47"/>
      <c r="AA61" s="69" t="s">
        <v>45</v>
      </c>
      <c r="AB61" s="47"/>
      <c r="AC61" s="47"/>
      <c r="AD61" s="47">
        <v>64.84</v>
      </c>
      <c r="AE61" s="47"/>
      <c r="AF61" s="47"/>
      <c r="AG61" s="47"/>
      <c r="AH61" s="47"/>
      <c r="AI61" s="47">
        <v>1563.86</v>
      </c>
      <c r="AJ61" s="47">
        <f t="shared" si="11"/>
        <v>64.84</v>
      </c>
      <c r="AK61" s="47"/>
      <c r="AL61" s="47">
        <f t="shared" si="15"/>
        <v>13799.050000000001</v>
      </c>
      <c r="AM61" s="70">
        <v>3106</v>
      </c>
      <c r="AN61" s="47">
        <v>13799.05</v>
      </c>
      <c r="AO61" s="47">
        <f t="shared" si="16"/>
        <v>-14.999999999998181</v>
      </c>
    </row>
    <row r="62" spans="1:41" s="89" customFormat="1" ht="12.75" x14ac:dyDescent="0.2">
      <c r="A62" s="65">
        <v>42</v>
      </c>
      <c r="B62" s="82">
        <v>3846</v>
      </c>
      <c r="C62" s="78">
        <v>40822149</v>
      </c>
      <c r="D62" s="79" t="s">
        <v>157</v>
      </c>
      <c r="E62" s="60">
        <v>8309900000</v>
      </c>
      <c r="F62" s="74" t="s">
        <v>68</v>
      </c>
      <c r="G62" s="80" t="s">
        <v>50</v>
      </c>
      <c r="H62" s="63">
        <v>1184</v>
      </c>
      <c r="I62" s="83">
        <v>43853</v>
      </c>
      <c r="J62" s="80" t="s">
        <v>158</v>
      </c>
      <c r="K62" s="84">
        <v>10780</v>
      </c>
      <c r="L62" s="116" t="s">
        <v>61</v>
      </c>
      <c r="M62" s="117"/>
      <c r="N62" s="117"/>
      <c r="O62" s="118"/>
      <c r="P62" s="62"/>
      <c r="Q62" s="75">
        <v>990</v>
      </c>
      <c r="R62" s="75">
        <f t="shared" si="18"/>
        <v>10780</v>
      </c>
      <c r="S62" s="75">
        <v>15</v>
      </c>
      <c r="T62" s="81">
        <f t="shared" si="10"/>
        <v>11785</v>
      </c>
      <c r="U62" s="75">
        <v>74.67</v>
      </c>
      <c r="V62" s="75">
        <v>200</v>
      </c>
      <c r="W62" s="75">
        <v>188.8</v>
      </c>
      <c r="X62" s="75"/>
      <c r="Y62" s="75"/>
      <c r="Z62" s="75"/>
      <c r="AA62" s="76" t="s">
        <v>45</v>
      </c>
      <c r="AB62" s="75"/>
      <c r="AC62" s="75"/>
      <c r="AD62" s="75">
        <v>59.18</v>
      </c>
      <c r="AE62" s="75"/>
      <c r="AF62" s="75"/>
      <c r="AG62" s="75"/>
      <c r="AH62" s="75"/>
      <c r="AI62" s="75">
        <v>1427.3</v>
      </c>
      <c r="AJ62" s="75">
        <f t="shared" si="11"/>
        <v>59.18</v>
      </c>
      <c r="AK62" s="75"/>
      <c r="AL62" s="75">
        <f t="shared" si="15"/>
        <v>12307.65</v>
      </c>
      <c r="AM62" s="60">
        <v>3159</v>
      </c>
      <c r="AN62" s="75">
        <v>12307.65</v>
      </c>
      <c r="AO62" s="47">
        <f t="shared" si="16"/>
        <v>-15</v>
      </c>
    </row>
    <row r="63" spans="1:41" s="89" customFormat="1" ht="12.75" x14ac:dyDescent="0.2">
      <c r="A63" s="65">
        <v>43</v>
      </c>
      <c r="B63" s="82">
        <v>3847</v>
      </c>
      <c r="C63" s="70">
        <v>40820776</v>
      </c>
      <c r="D63" s="44" t="s">
        <v>108</v>
      </c>
      <c r="E63" s="70">
        <v>2007999220</v>
      </c>
      <c r="F63" s="72" t="s">
        <v>68</v>
      </c>
      <c r="G63" s="73" t="s">
        <v>109</v>
      </c>
      <c r="H63" s="63">
        <v>1965</v>
      </c>
      <c r="I63" s="45">
        <v>43841</v>
      </c>
      <c r="J63" s="73" t="s">
        <v>53</v>
      </c>
      <c r="K63" s="46">
        <v>80840</v>
      </c>
      <c r="L63" s="71" t="s">
        <v>62</v>
      </c>
      <c r="M63" s="71" t="s">
        <v>63</v>
      </c>
      <c r="N63" s="42">
        <v>43958</v>
      </c>
      <c r="O63" s="69">
        <v>80840</v>
      </c>
      <c r="P63" s="62"/>
      <c r="Q63" s="47">
        <v>1750</v>
      </c>
      <c r="R63" s="47">
        <f t="shared" si="18"/>
        <v>80840</v>
      </c>
      <c r="S63" s="47">
        <v>48.73</v>
      </c>
      <c r="T63" s="48">
        <f t="shared" si="10"/>
        <v>82638.73</v>
      </c>
      <c r="U63" s="47">
        <v>952.4</v>
      </c>
      <c r="V63" s="47">
        <v>240</v>
      </c>
      <c r="W63" s="47">
        <v>2500</v>
      </c>
      <c r="X63" s="47"/>
      <c r="Y63" s="47">
        <f>1490+179.2</f>
        <v>1669.2</v>
      </c>
      <c r="Z63" s="47"/>
      <c r="AA63" s="69" t="s">
        <v>54</v>
      </c>
      <c r="AB63" s="47"/>
      <c r="AC63" s="47"/>
      <c r="AD63" s="47">
        <v>413.19</v>
      </c>
      <c r="AE63" s="47"/>
      <c r="AF63" s="47"/>
      <c r="AG63" s="47"/>
      <c r="AH63" s="47"/>
      <c r="AI63" s="47">
        <v>9966.23</v>
      </c>
      <c r="AJ63" s="47">
        <f t="shared" si="11"/>
        <v>413.19</v>
      </c>
      <c r="AK63" s="47"/>
      <c r="AL63" s="47">
        <f t="shared" si="15"/>
        <v>88413.51999999999</v>
      </c>
      <c r="AM63" s="70">
        <v>2777</v>
      </c>
      <c r="AN63" s="47">
        <v>88413.52</v>
      </c>
      <c r="AO63" s="47">
        <f t="shared" si="16"/>
        <v>-48.730000000014549</v>
      </c>
    </row>
    <row r="64" spans="1:41" s="89" customFormat="1" ht="12.75" x14ac:dyDescent="0.2">
      <c r="A64" s="65">
        <v>44</v>
      </c>
      <c r="B64" s="54">
        <v>3848</v>
      </c>
      <c r="C64" s="70">
        <v>40824418</v>
      </c>
      <c r="D64" s="44" t="s">
        <v>81</v>
      </c>
      <c r="E64" s="70">
        <v>2202100000</v>
      </c>
      <c r="F64" s="72" t="s">
        <v>68</v>
      </c>
      <c r="G64" s="73" t="s">
        <v>50</v>
      </c>
      <c r="H64" s="44">
        <v>23408</v>
      </c>
      <c r="I64" s="45">
        <v>43850</v>
      </c>
      <c r="J64" s="73" t="s">
        <v>47</v>
      </c>
      <c r="K64" s="46">
        <v>20275.2</v>
      </c>
      <c r="L64" s="116" t="s">
        <v>61</v>
      </c>
      <c r="M64" s="117"/>
      <c r="N64" s="117"/>
      <c r="O64" s="118"/>
      <c r="P64" s="62"/>
      <c r="Q64" s="47">
        <v>5120</v>
      </c>
      <c r="R64" s="47">
        <f t="shared" si="18"/>
        <v>20275.2</v>
      </c>
      <c r="S64" s="47">
        <v>15</v>
      </c>
      <c r="T64" s="48">
        <f t="shared" si="10"/>
        <v>25410.2</v>
      </c>
      <c r="U64" s="47">
        <v>90.92</v>
      </c>
      <c r="V64" s="47">
        <v>200</v>
      </c>
      <c r="W64" s="47"/>
      <c r="X64" s="47">
        <v>110</v>
      </c>
      <c r="Y64" s="47">
        <v>59</v>
      </c>
      <c r="Z64" s="47"/>
      <c r="AA64" s="69" t="s">
        <v>45</v>
      </c>
      <c r="AB64" s="47">
        <v>3198.44</v>
      </c>
      <c r="AC64" s="47"/>
      <c r="AD64" s="47">
        <v>127.3</v>
      </c>
      <c r="AE64" s="47"/>
      <c r="AF64" s="47"/>
      <c r="AG64" s="47">
        <v>6082.56</v>
      </c>
      <c r="AH64" s="47"/>
      <c r="AI64" s="47">
        <v>3454.31</v>
      </c>
      <c r="AJ64" s="47">
        <f t="shared" si="11"/>
        <v>9408.3000000000011</v>
      </c>
      <c r="AK64" s="47"/>
      <c r="AL64" s="47">
        <f t="shared" si="15"/>
        <v>35278.42</v>
      </c>
      <c r="AM64" s="70">
        <v>3079</v>
      </c>
      <c r="AN64" s="47">
        <v>35278.42</v>
      </c>
      <c r="AO64" s="47">
        <f t="shared" si="16"/>
        <v>-15</v>
      </c>
    </row>
    <row r="65" spans="1:41" s="89" customFormat="1" ht="12.75" x14ac:dyDescent="0.2">
      <c r="A65" s="65">
        <v>45</v>
      </c>
      <c r="B65" s="54">
        <v>3849</v>
      </c>
      <c r="C65" s="70">
        <v>40820893</v>
      </c>
      <c r="D65" s="44" t="s">
        <v>161</v>
      </c>
      <c r="E65" s="70">
        <v>2202100000</v>
      </c>
      <c r="F65" s="72" t="s">
        <v>68</v>
      </c>
      <c r="G65" s="73" t="s">
        <v>50</v>
      </c>
      <c r="H65" s="57">
        <v>23407</v>
      </c>
      <c r="I65" s="45">
        <v>43850</v>
      </c>
      <c r="J65" s="73" t="s">
        <v>47</v>
      </c>
      <c r="K65" s="46">
        <v>20275.2</v>
      </c>
      <c r="L65" s="116" t="s">
        <v>61</v>
      </c>
      <c r="M65" s="117"/>
      <c r="N65" s="117"/>
      <c r="O65" s="118"/>
      <c r="P65" s="62"/>
      <c r="Q65" s="47">
        <v>5120</v>
      </c>
      <c r="R65" s="47">
        <f t="shared" si="18"/>
        <v>20275.2</v>
      </c>
      <c r="S65" s="47">
        <v>15</v>
      </c>
      <c r="T65" s="48">
        <f t="shared" si="10"/>
        <v>25410.2</v>
      </c>
      <c r="U65" s="47">
        <v>90.92</v>
      </c>
      <c r="V65" s="47">
        <v>200</v>
      </c>
      <c r="W65" s="47"/>
      <c r="X65" s="47"/>
      <c r="Y65" s="47">
        <f>110+59</f>
        <v>169</v>
      </c>
      <c r="Z65" s="47"/>
      <c r="AA65" s="69" t="s">
        <v>45</v>
      </c>
      <c r="AB65" s="47">
        <v>3198.44</v>
      </c>
      <c r="AC65" s="47"/>
      <c r="AD65" s="47">
        <v>127.3</v>
      </c>
      <c r="AE65" s="47"/>
      <c r="AF65" s="47"/>
      <c r="AG65" s="47"/>
      <c r="AH65" s="47">
        <v>6082.56</v>
      </c>
      <c r="AI65" s="47">
        <v>3454.31</v>
      </c>
      <c r="AJ65" s="47">
        <f t="shared" si="11"/>
        <v>9408.3000000000011</v>
      </c>
      <c r="AK65" s="47"/>
      <c r="AL65" s="47">
        <f t="shared" si="15"/>
        <v>35278.42</v>
      </c>
      <c r="AM65" s="70">
        <v>3079</v>
      </c>
      <c r="AN65" s="47">
        <v>35278.42</v>
      </c>
      <c r="AO65" s="47">
        <f t="shared" si="16"/>
        <v>-15</v>
      </c>
    </row>
    <row r="66" spans="1:41" s="89" customFormat="1" ht="12.75" x14ac:dyDescent="0.2">
      <c r="A66" s="65">
        <v>46</v>
      </c>
      <c r="B66" s="54">
        <v>3850</v>
      </c>
      <c r="C66" s="70">
        <v>40820962</v>
      </c>
      <c r="D66" s="44" t="s">
        <v>87</v>
      </c>
      <c r="E66" s="70">
        <v>2202100000</v>
      </c>
      <c r="F66" s="72" t="s">
        <v>68</v>
      </c>
      <c r="G66" s="73" t="s">
        <v>50</v>
      </c>
      <c r="H66" s="44">
        <v>23409</v>
      </c>
      <c r="I66" s="45">
        <v>43850</v>
      </c>
      <c r="J66" s="73" t="s">
        <v>47</v>
      </c>
      <c r="K66" s="46">
        <v>20275.2</v>
      </c>
      <c r="L66" s="116" t="s">
        <v>61</v>
      </c>
      <c r="M66" s="117"/>
      <c r="N66" s="117"/>
      <c r="O66" s="118"/>
      <c r="P66" s="62"/>
      <c r="Q66" s="27">
        <v>5120</v>
      </c>
      <c r="R66" s="27">
        <f t="shared" si="18"/>
        <v>20275.2</v>
      </c>
      <c r="S66" s="27">
        <v>15</v>
      </c>
      <c r="T66" s="48">
        <f t="shared" si="10"/>
        <v>25410.2</v>
      </c>
      <c r="U66" s="27">
        <v>90.92</v>
      </c>
      <c r="V66" s="27">
        <v>200</v>
      </c>
      <c r="W66" s="27"/>
      <c r="X66" s="27">
        <v>59</v>
      </c>
      <c r="Y66" s="27">
        <v>110</v>
      </c>
      <c r="Z66" s="47"/>
      <c r="AA66" s="69" t="s">
        <v>45</v>
      </c>
      <c r="AB66" s="27">
        <v>3198.44</v>
      </c>
      <c r="AC66" s="47"/>
      <c r="AD66" s="47">
        <v>127.3</v>
      </c>
      <c r="AE66" s="47"/>
      <c r="AF66" s="47"/>
      <c r="AG66" s="47">
        <v>6082.56</v>
      </c>
      <c r="AH66" s="47"/>
      <c r="AI66" s="47">
        <v>3454.31</v>
      </c>
      <c r="AJ66" s="47">
        <f t="shared" si="11"/>
        <v>9408.3000000000011</v>
      </c>
      <c r="AK66" s="47"/>
      <c r="AL66" s="47">
        <f t="shared" si="15"/>
        <v>35278.42</v>
      </c>
      <c r="AM66" s="70">
        <v>3079</v>
      </c>
      <c r="AN66" s="47">
        <v>35278.42</v>
      </c>
      <c r="AO66" s="47">
        <f t="shared" si="16"/>
        <v>-15</v>
      </c>
    </row>
    <row r="67" spans="1:41" s="89" customFormat="1" ht="12.75" x14ac:dyDescent="0.2">
      <c r="A67" s="65">
        <v>47</v>
      </c>
      <c r="B67" s="54">
        <v>3851</v>
      </c>
      <c r="C67" s="70">
        <v>40792124</v>
      </c>
      <c r="D67" s="44" t="s">
        <v>132</v>
      </c>
      <c r="E67" s="70">
        <v>2202100000</v>
      </c>
      <c r="F67" s="72" t="s">
        <v>68</v>
      </c>
      <c r="G67" s="73" t="s">
        <v>50</v>
      </c>
      <c r="H67" s="57">
        <v>23104</v>
      </c>
      <c r="I67" s="45">
        <v>43836</v>
      </c>
      <c r="J67" s="73" t="s">
        <v>47</v>
      </c>
      <c r="K67" s="46">
        <v>20275.2</v>
      </c>
      <c r="L67" s="116" t="s">
        <v>61</v>
      </c>
      <c r="M67" s="117"/>
      <c r="N67" s="117"/>
      <c r="O67" s="118"/>
      <c r="P67" s="62"/>
      <c r="Q67" s="47">
        <v>5120</v>
      </c>
      <c r="R67" s="47">
        <f t="shared" si="18"/>
        <v>20275.2</v>
      </c>
      <c r="S67" s="47">
        <v>15</v>
      </c>
      <c r="T67" s="48">
        <f t="shared" si="10"/>
        <v>25410.2</v>
      </c>
      <c r="U67" s="47">
        <v>90.92</v>
      </c>
      <c r="V67" s="47">
        <v>200</v>
      </c>
      <c r="W67" s="47"/>
      <c r="X67" s="47"/>
      <c r="Y67" s="47">
        <f>110+59</f>
        <v>169</v>
      </c>
      <c r="Z67" s="47"/>
      <c r="AA67" s="69" t="s">
        <v>45</v>
      </c>
      <c r="AB67" s="47">
        <v>3198.44</v>
      </c>
      <c r="AC67" s="47"/>
      <c r="AD67" s="47">
        <v>127.3</v>
      </c>
      <c r="AE67" s="47"/>
      <c r="AF67" s="47"/>
      <c r="AG67" s="47"/>
      <c r="AH67" s="47">
        <v>6082.56</v>
      </c>
      <c r="AI67" s="47">
        <v>3454.31</v>
      </c>
      <c r="AJ67" s="47">
        <f t="shared" si="11"/>
        <v>9408.3000000000011</v>
      </c>
      <c r="AK67" s="47"/>
      <c r="AL67" s="47">
        <f t="shared" si="15"/>
        <v>35278.42</v>
      </c>
      <c r="AM67" s="70">
        <v>3079</v>
      </c>
      <c r="AN67" s="47">
        <v>35278.42</v>
      </c>
      <c r="AO67" s="47">
        <f t="shared" si="16"/>
        <v>-15</v>
      </c>
    </row>
    <row r="68" spans="1:41" s="89" customFormat="1" ht="12.75" x14ac:dyDescent="0.2">
      <c r="A68" s="65">
        <v>48</v>
      </c>
      <c r="B68" s="54">
        <v>3852</v>
      </c>
      <c r="C68" s="70">
        <v>40825046</v>
      </c>
      <c r="D68" s="44" t="s">
        <v>199</v>
      </c>
      <c r="E68" s="70">
        <v>3302109000</v>
      </c>
      <c r="F68" s="72" t="s">
        <v>68</v>
      </c>
      <c r="G68" s="73" t="s">
        <v>46</v>
      </c>
      <c r="H68" s="57">
        <v>2061</v>
      </c>
      <c r="I68" s="45">
        <v>43852</v>
      </c>
      <c r="J68" s="73" t="s">
        <v>111</v>
      </c>
      <c r="K68" s="46">
        <v>8604.84</v>
      </c>
      <c r="L68" s="71" t="s">
        <v>62</v>
      </c>
      <c r="M68" s="71" t="s">
        <v>63</v>
      </c>
      <c r="N68" s="42">
        <v>43958</v>
      </c>
      <c r="O68" s="46">
        <v>8604.84</v>
      </c>
      <c r="P68" s="62"/>
      <c r="Q68" s="47">
        <v>400</v>
      </c>
      <c r="R68" s="47">
        <f t="shared" si="18"/>
        <v>8604.84</v>
      </c>
      <c r="S68" s="47">
        <v>15</v>
      </c>
      <c r="T68" s="48">
        <f t="shared" si="10"/>
        <v>9019.84</v>
      </c>
      <c r="U68" s="47">
        <v>81</v>
      </c>
      <c r="V68" s="47">
        <v>200</v>
      </c>
      <c r="W68" s="47"/>
      <c r="X68" s="47"/>
      <c r="Y68" s="47"/>
      <c r="Z68" s="47"/>
      <c r="AA68" s="69" t="s">
        <v>45</v>
      </c>
      <c r="AB68" s="47"/>
      <c r="AC68" s="47"/>
      <c r="AD68" s="47">
        <v>45.1</v>
      </c>
      <c r="AE68" s="47"/>
      <c r="AF68" s="47"/>
      <c r="AG68" s="47"/>
      <c r="AH68" s="47"/>
      <c r="AI68" s="47">
        <v>1087.79</v>
      </c>
      <c r="AJ68" s="47">
        <f t="shared" si="11"/>
        <v>45.1</v>
      </c>
      <c r="AK68" s="47"/>
      <c r="AL68" s="47">
        <f t="shared" si="15"/>
        <v>9345.94</v>
      </c>
      <c r="AM68" s="70">
        <v>3109</v>
      </c>
      <c r="AN68" s="47">
        <f>9414.4</f>
        <v>9414.4</v>
      </c>
      <c r="AO68" s="56">
        <f t="shared" si="16"/>
        <v>-83.459999999999127</v>
      </c>
    </row>
    <row r="69" spans="1:41" s="89" customFormat="1" ht="12.75" x14ac:dyDescent="0.2">
      <c r="A69" s="65">
        <v>49</v>
      </c>
      <c r="B69" s="54">
        <v>3853</v>
      </c>
      <c r="C69" s="70">
        <v>40814056</v>
      </c>
      <c r="D69" s="44" t="s">
        <v>74</v>
      </c>
      <c r="E69" s="70">
        <v>2106902900</v>
      </c>
      <c r="F69" s="72" t="s">
        <v>68</v>
      </c>
      <c r="G69" s="73" t="s">
        <v>52</v>
      </c>
      <c r="H69" s="70" t="s">
        <v>72</v>
      </c>
      <c r="I69" s="45">
        <v>43845</v>
      </c>
      <c r="J69" s="73" t="s">
        <v>51</v>
      </c>
      <c r="K69" s="46">
        <v>216000</v>
      </c>
      <c r="L69" s="71" t="s">
        <v>64</v>
      </c>
      <c r="M69" s="73" t="s">
        <v>65</v>
      </c>
      <c r="N69" s="73"/>
      <c r="O69" s="73"/>
      <c r="P69" s="62"/>
      <c r="Q69" s="47">
        <v>1220</v>
      </c>
      <c r="R69" s="47">
        <f t="shared" si="18"/>
        <v>216000</v>
      </c>
      <c r="S69" s="47">
        <v>128.19</v>
      </c>
      <c r="T69" s="48">
        <f t="shared" si="10"/>
        <v>217348.19</v>
      </c>
      <c r="U69" s="47">
        <v>548</v>
      </c>
      <c r="V69" s="47">
        <v>200</v>
      </c>
      <c r="W69" s="47">
        <v>250</v>
      </c>
      <c r="X69" s="47"/>
      <c r="Y69" s="47"/>
      <c r="Z69" s="47"/>
      <c r="AA69" s="69" t="s">
        <v>45</v>
      </c>
      <c r="AB69" s="47"/>
      <c r="AC69" s="47"/>
      <c r="AD69" s="47">
        <v>1086.74</v>
      </c>
      <c r="AE69" s="47"/>
      <c r="AF69" s="47"/>
      <c r="AG69" s="47"/>
      <c r="AH69" s="47"/>
      <c r="AI69" s="47">
        <v>26212.19</v>
      </c>
      <c r="AJ69" s="47">
        <f t="shared" si="11"/>
        <v>1086.74</v>
      </c>
      <c r="AK69" s="47"/>
      <c r="AL69" s="47">
        <f t="shared" si="15"/>
        <v>219432.93</v>
      </c>
      <c r="AM69" s="70">
        <v>2980</v>
      </c>
      <c r="AN69" s="47">
        <v>219932.93</v>
      </c>
      <c r="AO69" s="47">
        <f t="shared" si="16"/>
        <v>-628.19000000000005</v>
      </c>
    </row>
    <row r="70" spans="1:41" s="89" customFormat="1" ht="12.75" x14ac:dyDescent="0.2">
      <c r="A70" s="65">
        <v>50</v>
      </c>
      <c r="B70" s="54">
        <v>3854</v>
      </c>
      <c r="C70" s="70">
        <v>40777841</v>
      </c>
      <c r="D70" s="44" t="s">
        <v>69</v>
      </c>
      <c r="E70" s="70">
        <v>2106902900</v>
      </c>
      <c r="F70" s="72" t="s">
        <v>68</v>
      </c>
      <c r="G70" s="73" t="s">
        <v>52</v>
      </c>
      <c r="H70" s="70" t="s">
        <v>70</v>
      </c>
      <c r="I70" s="43">
        <v>43819</v>
      </c>
      <c r="J70" s="73" t="s">
        <v>71</v>
      </c>
      <c r="K70" s="46">
        <v>462465</v>
      </c>
      <c r="L70" s="71" t="s">
        <v>64</v>
      </c>
      <c r="M70" s="73" t="s">
        <v>65</v>
      </c>
      <c r="N70" s="73"/>
      <c r="O70" s="73"/>
      <c r="P70" s="62"/>
      <c r="Q70" s="47">
        <v>1220</v>
      </c>
      <c r="R70" s="47">
        <f t="shared" si="18"/>
        <v>462465</v>
      </c>
      <c r="S70" s="47">
        <v>273.60000000000002</v>
      </c>
      <c r="T70" s="48">
        <f t="shared" si="10"/>
        <v>463958.6</v>
      </c>
      <c r="U70" s="47">
        <v>716.75</v>
      </c>
      <c r="V70" s="47">
        <v>200</v>
      </c>
      <c r="W70" s="47">
        <f>500+250</f>
        <v>750</v>
      </c>
      <c r="X70" s="47"/>
      <c r="Y70" s="47"/>
      <c r="Z70" s="47"/>
      <c r="AA70" s="69" t="s">
        <v>45</v>
      </c>
      <c r="AB70" s="47"/>
      <c r="AC70" s="47"/>
      <c r="AD70" s="47">
        <v>2320.04</v>
      </c>
      <c r="AE70" s="47"/>
      <c r="AF70" s="47"/>
      <c r="AG70" s="47"/>
      <c r="AH70" s="47"/>
      <c r="AI70" s="47">
        <v>55959.44</v>
      </c>
      <c r="AJ70" s="47">
        <f t="shared" si="11"/>
        <v>2320.04</v>
      </c>
      <c r="AK70" s="47"/>
      <c r="AL70" s="47">
        <f t="shared" si="15"/>
        <v>467945.38999999996</v>
      </c>
      <c r="AM70" s="70">
        <v>3093</v>
      </c>
      <c r="AN70" s="47">
        <v>467945.38999999996</v>
      </c>
      <c r="AO70" s="47">
        <f t="shared" si="16"/>
        <v>-273.60000000000002</v>
      </c>
    </row>
    <row r="71" spans="1:41" s="89" customFormat="1" ht="12.75" x14ac:dyDescent="0.2">
      <c r="A71" s="65">
        <v>51</v>
      </c>
      <c r="B71" s="54">
        <v>3855</v>
      </c>
      <c r="C71" s="70">
        <v>40824517</v>
      </c>
      <c r="D71" s="44" t="s">
        <v>133</v>
      </c>
      <c r="E71" s="70">
        <v>1302199900</v>
      </c>
      <c r="F71" s="72" t="s">
        <v>68</v>
      </c>
      <c r="G71" s="73" t="s">
        <v>46</v>
      </c>
      <c r="H71" s="57">
        <v>2034</v>
      </c>
      <c r="I71" s="45">
        <v>43846</v>
      </c>
      <c r="J71" s="73" t="s">
        <v>112</v>
      </c>
      <c r="K71" s="46">
        <v>10389</v>
      </c>
      <c r="L71" s="71" t="s">
        <v>62</v>
      </c>
      <c r="M71" s="71" t="s">
        <v>63</v>
      </c>
      <c r="N71" s="42">
        <v>43908</v>
      </c>
      <c r="O71" s="46">
        <v>10389</v>
      </c>
      <c r="P71" s="62"/>
      <c r="Q71" s="47">
        <v>400</v>
      </c>
      <c r="R71" s="47">
        <f t="shared" si="18"/>
        <v>10389</v>
      </c>
      <c r="S71" s="47">
        <v>15</v>
      </c>
      <c r="T71" s="48">
        <f t="shared" si="10"/>
        <v>10804</v>
      </c>
      <c r="U71" s="47">
        <v>52.61</v>
      </c>
      <c r="V71" s="47">
        <v>200</v>
      </c>
      <c r="W71" s="47"/>
      <c r="X71" s="47"/>
      <c r="Y71" s="47"/>
      <c r="Z71" s="47"/>
      <c r="AA71" s="69" t="s">
        <v>45</v>
      </c>
      <c r="AB71" s="47"/>
      <c r="AC71" s="47"/>
      <c r="AD71" s="47">
        <v>54.02</v>
      </c>
      <c r="AE71" s="47"/>
      <c r="AF71" s="47"/>
      <c r="AG71" s="47"/>
      <c r="AH71" s="47"/>
      <c r="AI71" s="47">
        <v>1302.96</v>
      </c>
      <c r="AJ71" s="47">
        <f t="shared" si="11"/>
        <v>54.02</v>
      </c>
      <c r="AK71" s="47"/>
      <c r="AL71" s="47">
        <f t="shared" si="15"/>
        <v>11110.630000000001</v>
      </c>
      <c r="AM71" s="70">
        <v>3056</v>
      </c>
      <c r="AN71" s="47">
        <v>11140.31</v>
      </c>
      <c r="AO71" s="56">
        <f t="shared" si="16"/>
        <v>-44.679999999998472</v>
      </c>
    </row>
    <row r="72" spans="1:41" s="89" customFormat="1" ht="12.75" x14ac:dyDescent="0.2">
      <c r="A72" s="65">
        <v>52</v>
      </c>
      <c r="B72" s="54">
        <v>3856</v>
      </c>
      <c r="C72" s="70">
        <v>40814352</v>
      </c>
      <c r="D72" s="44" t="s">
        <v>106</v>
      </c>
      <c r="E72" s="51">
        <v>8309900000</v>
      </c>
      <c r="F72" s="53" t="s">
        <v>68</v>
      </c>
      <c r="G72" s="50" t="s">
        <v>50</v>
      </c>
      <c r="H72" s="57">
        <v>1180</v>
      </c>
      <c r="I72" s="45">
        <v>43851</v>
      </c>
      <c r="J72" s="50" t="s">
        <v>107</v>
      </c>
      <c r="K72" s="46">
        <v>13200</v>
      </c>
      <c r="L72" s="116" t="s">
        <v>61</v>
      </c>
      <c r="M72" s="117"/>
      <c r="N72" s="117"/>
      <c r="O72" s="118"/>
      <c r="P72" s="62"/>
      <c r="Q72" s="47">
        <v>1000</v>
      </c>
      <c r="R72" s="47">
        <f t="shared" si="18"/>
        <v>13200</v>
      </c>
      <c r="S72" s="47">
        <v>15</v>
      </c>
      <c r="T72" s="48">
        <f t="shared" si="10"/>
        <v>14215</v>
      </c>
      <c r="U72" s="47">
        <v>69.53</v>
      </c>
      <c r="V72" s="47">
        <v>200</v>
      </c>
      <c r="W72" s="47">
        <v>350</v>
      </c>
      <c r="X72" s="47"/>
      <c r="Y72" s="47">
        <v>188.8</v>
      </c>
      <c r="Z72" s="47"/>
      <c r="AA72" s="69" t="s">
        <v>45</v>
      </c>
      <c r="AB72" s="47"/>
      <c r="AC72" s="47"/>
      <c r="AD72" s="47">
        <v>71.33</v>
      </c>
      <c r="AE72" s="47"/>
      <c r="AF72" s="47"/>
      <c r="AG72" s="47"/>
      <c r="AH72" s="47"/>
      <c r="AI72" s="47">
        <v>1720.36</v>
      </c>
      <c r="AJ72" s="47">
        <f t="shared" si="11"/>
        <v>71.33</v>
      </c>
      <c r="AK72" s="47"/>
      <c r="AL72" s="47">
        <f t="shared" si="15"/>
        <v>15094.66</v>
      </c>
      <c r="AM72" s="70">
        <v>3159</v>
      </c>
      <c r="AN72" s="47">
        <v>15094.66</v>
      </c>
      <c r="AO72" s="47">
        <f t="shared" si="16"/>
        <v>-15</v>
      </c>
    </row>
    <row r="73" spans="1:41" s="89" customFormat="1" ht="12.75" customHeight="1" x14ac:dyDescent="0.2">
      <c r="A73" s="155">
        <v>53</v>
      </c>
      <c r="B73" s="119">
        <v>3857</v>
      </c>
      <c r="C73" s="119">
        <v>40795429</v>
      </c>
      <c r="D73" s="149" t="s">
        <v>124</v>
      </c>
      <c r="E73" s="119">
        <v>2106902900</v>
      </c>
      <c r="F73" s="125" t="s">
        <v>68</v>
      </c>
      <c r="G73" s="125" t="s">
        <v>125</v>
      </c>
      <c r="H73" s="57">
        <v>906</v>
      </c>
      <c r="I73" s="45">
        <v>43837</v>
      </c>
      <c r="J73" s="125" t="s">
        <v>44</v>
      </c>
      <c r="K73" s="46">
        <v>20534</v>
      </c>
      <c r="L73" s="131" t="s">
        <v>62</v>
      </c>
      <c r="M73" s="131" t="s">
        <v>63</v>
      </c>
      <c r="N73" s="128">
        <v>43958</v>
      </c>
      <c r="O73" s="52">
        <v>20534</v>
      </c>
      <c r="P73" s="62"/>
      <c r="Q73" s="134">
        <v>1220</v>
      </c>
      <c r="R73" s="134">
        <v>169731</v>
      </c>
      <c r="S73" s="134">
        <v>100.86</v>
      </c>
      <c r="T73" s="134">
        <f t="shared" si="10"/>
        <v>171051.86</v>
      </c>
      <c r="U73" s="134">
        <v>522</v>
      </c>
      <c r="V73" s="134">
        <v>200</v>
      </c>
      <c r="W73" s="134">
        <v>500</v>
      </c>
      <c r="X73" s="47"/>
      <c r="Y73" s="134">
        <v>132</v>
      </c>
      <c r="Z73" s="47"/>
      <c r="AA73" s="134" t="s">
        <v>45</v>
      </c>
      <c r="AB73" s="47"/>
      <c r="AC73" s="47"/>
      <c r="AD73" s="134">
        <v>855.26</v>
      </c>
      <c r="AE73" s="47"/>
      <c r="AF73" s="47"/>
      <c r="AG73" s="47"/>
      <c r="AH73" s="47"/>
      <c r="AI73" s="134">
        <v>20628.84</v>
      </c>
      <c r="AJ73" s="134">
        <f t="shared" si="11"/>
        <v>855.26</v>
      </c>
      <c r="AK73" s="47"/>
      <c r="AL73" s="134">
        <f t="shared" si="15"/>
        <v>173261.12</v>
      </c>
      <c r="AM73" s="145" t="s">
        <v>126</v>
      </c>
      <c r="AN73" s="134">
        <v>173261.14</v>
      </c>
      <c r="AO73" s="134">
        <f t="shared" si="16"/>
        <v>-100.88000000001863</v>
      </c>
    </row>
    <row r="74" spans="1:41" x14ac:dyDescent="0.25">
      <c r="A74" s="163"/>
      <c r="B74" s="120"/>
      <c r="C74" s="120"/>
      <c r="D74" s="164"/>
      <c r="E74" s="120"/>
      <c r="F74" s="126"/>
      <c r="G74" s="126"/>
      <c r="H74" s="57">
        <v>907</v>
      </c>
      <c r="I74" s="45">
        <v>43837</v>
      </c>
      <c r="J74" s="126"/>
      <c r="K74" s="46">
        <v>85587</v>
      </c>
      <c r="L74" s="132"/>
      <c r="M74" s="132"/>
      <c r="N74" s="129"/>
      <c r="O74" s="69">
        <v>85587</v>
      </c>
      <c r="P74" s="62"/>
      <c r="Q74" s="154"/>
      <c r="R74" s="154"/>
      <c r="S74" s="154"/>
      <c r="T74" s="154"/>
      <c r="U74" s="154"/>
      <c r="V74" s="154"/>
      <c r="W74" s="154"/>
      <c r="X74" s="47"/>
      <c r="Y74" s="154"/>
      <c r="Z74" s="47"/>
      <c r="AA74" s="154"/>
      <c r="AB74" s="47"/>
      <c r="AC74" s="47"/>
      <c r="AD74" s="154"/>
      <c r="AE74" s="47"/>
      <c r="AF74" s="47"/>
      <c r="AG74" s="47"/>
      <c r="AH74" s="47"/>
      <c r="AI74" s="154"/>
      <c r="AJ74" s="154"/>
      <c r="AK74" s="47"/>
      <c r="AL74" s="154"/>
      <c r="AM74" s="190"/>
      <c r="AN74" s="154"/>
      <c r="AO74" s="154"/>
    </row>
    <row r="75" spans="1:41" s="89" customFormat="1" ht="12.75" x14ac:dyDescent="0.2">
      <c r="A75" s="156"/>
      <c r="B75" s="121"/>
      <c r="C75" s="121"/>
      <c r="D75" s="150"/>
      <c r="E75" s="121"/>
      <c r="F75" s="127"/>
      <c r="G75" s="127"/>
      <c r="H75" s="57">
        <v>909</v>
      </c>
      <c r="I75" s="45">
        <v>43838</v>
      </c>
      <c r="J75" s="127"/>
      <c r="K75" s="46">
        <v>64830</v>
      </c>
      <c r="L75" s="133"/>
      <c r="M75" s="133"/>
      <c r="N75" s="130"/>
      <c r="O75" s="69">
        <v>64830</v>
      </c>
      <c r="P75" s="62"/>
      <c r="Q75" s="135"/>
      <c r="R75" s="135"/>
      <c r="S75" s="135"/>
      <c r="T75" s="135"/>
      <c r="U75" s="135"/>
      <c r="V75" s="135"/>
      <c r="W75" s="135"/>
      <c r="X75" s="47"/>
      <c r="Y75" s="135"/>
      <c r="Z75" s="47"/>
      <c r="AA75" s="135"/>
      <c r="AB75" s="47"/>
      <c r="AC75" s="47"/>
      <c r="AD75" s="135"/>
      <c r="AE75" s="47"/>
      <c r="AF75" s="47"/>
      <c r="AG75" s="47"/>
      <c r="AH75" s="47"/>
      <c r="AI75" s="135"/>
      <c r="AJ75" s="135"/>
      <c r="AK75" s="47"/>
      <c r="AL75" s="135"/>
      <c r="AM75" s="146"/>
      <c r="AN75" s="135"/>
      <c r="AO75" s="135"/>
    </row>
    <row r="76" spans="1:41" s="89" customFormat="1" ht="12.75" x14ac:dyDescent="0.2">
      <c r="A76" s="65">
        <v>54</v>
      </c>
      <c r="B76" s="54">
        <v>3858</v>
      </c>
      <c r="C76" s="70">
        <v>40798893</v>
      </c>
      <c r="D76" s="44" t="s">
        <v>127</v>
      </c>
      <c r="E76" s="70">
        <v>3302109000</v>
      </c>
      <c r="F76" s="72" t="s">
        <v>68</v>
      </c>
      <c r="G76" s="73" t="s">
        <v>94</v>
      </c>
      <c r="H76" s="57">
        <v>25060679</v>
      </c>
      <c r="I76" s="45">
        <v>43818</v>
      </c>
      <c r="J76" s="73" t="s">
        <v>105</v>
      </c>
      <c r="K76" s="46">
        <v>3253.7</v>
      </c>
      <c r="L76" s="71" t="s">
        <v>62</v>
      </c>
      <c r="M76" s="71" t="s">
        <v>63</v>
      </c>
      <c r="N76" s="42">
        <v>43958</v>
      </c>
      <c r="O76" s="69">
        <v>3253.7</v>
      </c>
      <c r="P76" s="62"/>
      <c r="Q76" s="47">
        <v>1290</v>
      </c>
      <c r="R76" s="47">
        <f>K76</f>
        <v>3253.7</v>
      </c>
      <c r="S76" s="47">
        <v>15</v>
      </c>
      <c r="T76" s="48">
        <f>Q76+R76+S76</f>
        <v>4558.7</v>
      </c>
      <c r="U76" s="47"/>
      <c r="V76" s="47">
        <v>250</v>
      </c>
      <c r="W76" s="47">
        <v>250</v>
      </c>
      <c r="X76" s="47"/>
      <c r="Y76" s="47">
        <f>300+35.05+44</f>
        <v>379.05</v>
      </c>
      <c r="Z76" s="47"/>
      <c r="AA76" s="69" t="s">
        <v>60</v>
      </c>
      <c r="AB76" s="47"/>
      <c r="AC76" s="47">
        <v>455.87</v>
      </c>
      <c r="AD76" s="47">
        <v>22.79</v>
      </c>
      <c r="AE76" s="47"/>
      <c r="AF76" s="47"/>
      <c r="AG76" s="47"/>
      <c r="AH76" s="47"/>
      <c r="AI76" s="47">
        <v>604.48</v>
      </c>
      <c r="AJ76" s="47">
        <f>AC76+AD76+AE76+AF76+AG76+AB76+AH76</f>
        <v>478.66</v>
      </c>
      <c r="AK76" s="47"/>
      <c r="AL76" s="47">
        <f>T76+U76+V76+W76+X76+Y76+Z76+AJ76</f>
        <v>5916.41</v>
      </c>
      <c r="AM76" s="70">
        <v>3045</v>
      </c>
      <c r="AN76" s="47">
        <v>5916.41</v>
      </c>
      <c r="AO76" s="47">
        <f>+AL76-AN76-S76</f>
        <v>-15</v>
      </c>
    </row>
    <row r="77" spans="1:41" s="89" customFormat="1" ht="12.75" x14ac:dyDescent="0.2">
      <c r="A77" s="65">
        <v>55</v>
      </c>
      <c r="B77" s="54">
        <v>3859</v>
      </c>
      <c r="C77" s="70">
        <v>40819527</v>
      </c>
      <c r="D77" s="44" t="s">
        <v>118</v>
      </c>
      <c r="E77" s="70">
        <v>3901100000</v>
      </c>
      <c r="F77" s="72" t="s">
        <v>68</v>
      </c>
      <c r="G77" s="73" t="s">
        <v>119</v>
      </c>
      <c r="H77" s="57">
        <v>3748</v>
      </c>
      <c r="I77" s="45">
        <v>43831</v>
      </c>
      <c r="J77" s="73" t="s">
        <v>102</v>
      </c>
      <c r="K77" s="46">
        <v>48015</v>
      </c>
      <c r="L77" s="71" t="s">
        <v>62</v>
      </c>
      <c r="M77" s="71" t="s">
        <v>63</v>
      </c>
      <c r="N77" s="42">
        <v>43977</v>
      </c>
      <c r="O77" s="69">
        <v>48015</v>
      </c>
      <c r="P77" s="62"/>
      <c r="Q77" s="47">
        <v>1696</v>
      </c>
      <c r="R77" s="47">
        <v>46319</v>
      </c>
      <c r="S77" s="47">
        <v>28.33</v>
      </c>
      <c r="T77" s="48">
        <f>Q77+R77+S77</f>
        <v>48043.33</v>
      </c>
      <c r="U77" s="47">
        <v>1030.94</v>
      </c>
      <c r="V77" s="47">
        <v>250</v>
      </c>
      <c r="W77" s="47">
        <f>360+80</f>
        <v>440</v>
      </c>
      <c r="X77" s="47"/>
      <c r="Y77" s="47">
        <f>132+500</f>
        <v>632</v>
      </c>
      <c r="Z77" s="47"/>
      <c r="AA77" s="69" t="s">
        <v>60</v>
      </c>
      <c r="AB77" s="47"/>
      <c r="AC77" s="47"/>
      <c r="AD77" s="47">
        <v>240.22</v>
      </c>
      <c r="AE77" s="47"/>
      <c r="AF77" s="47"/>
      <c r="AG77" s="47"/>
      <c r="AH77" s="47"/>
      <c r="AI77" s="47">
        <v>5794.03</v>
      </c>
      <c r="AJ77" s="47">
        <f>AC77+AD77+AE77+AF77+AG77+AB77+AH77</f>
        <v>240.22</v>
      </c>
      <c r="AK77" s="47"/>
      <c r="AL77" s="47">
        <f>T77+U77+V77+W77+X77+Y77+Z77+AJ77</f>
        <v>50636.490000000005</v>
      </c>
      <c r="AM77" s="70">
        <v>3167</v>
      </c>
      <c r="AN77" s="47">
        <v>50636.49</v>
      </c>
      <c r="AO77" s="47">
        <f>+AL77-AN77-S77</f>
        <v>-28.329999999992722</v>
      </c>
    </row>
    <row r="78" spans="1:41" x14ac:dyDescent="0.25">
      <c r="A78" s="65">
        <v>56</v>
      </c>
      <c r="B78" s="54">
        <v>3860</v>
      </c>
      <c r="C78" s="70">
        <v>40812854</v>
      </c>
      <c r="D78" s="44" t="s">
        <v>116</v>
      </c>
      <c r="E78" s="70">
        <v>2007999220</v>
      </c>
      <c r="F78" s="72" t="s">
        <v>68</v>
      </c>
      <c r="G78" s="73" t="s">
        <v>117</v>
      </c>
      <c r="H78" s="57">
        <v>2031565</v>
      </c>
      <c r="I78" s="45">
        <v>44075</v>
      </c>
      <c r="J78" s="73" t="s">
        <v>53</v>
      </c>
      <c r="K78" s="46">
        <v>411016.71</v>
      </c>
      <c r="L78" s="71" t="s">
        <v>62</v>
      </c>
      <c r="M78" s="71" t="s">
        <v>63</v>
      </c>
      <c r="N78" s="42">
        <v>43979</v>
      </c>
      <c r="O78" s="46">
        <v>411016.71</v>
      </c>
      <c r="P78" s="62"/>
      <c r="Q78" s="47">
        <v>8750</v>
      </c>
      <c r="R78" s="47">
        <f>K78</f>
        <v>411016.71</v>
      </c>
      <c r="S78" s="47">
        <v>247.66</v>
      </c>
      <c r="T78" s="48">
        <f>Q78+R78+S78</f>
        <v>420014.37</v>
      </c>
      <c r="U78" s="47">
        <f>263.3+724.76+1131.48+147.08+735.4+952.42</f>
        <v>3954.44</v>
      </c>
      <c r="V78" s="47">
        <v>240</v>
      </c>
      <c r="W78" s="47">
        <v>11000</v>
      </c>
      <c r="X78" s="47"/>
      <c r="Y78" s="47">
        <f>15+451.16+5500+15+66+66+66+66+896+66</f>
        <v>7207.16</v>
      </c>
      <c r="Z78" s="47"/>
      <c r="AA78" s="69" t="s">
        <v>54</v>
      </c>
      <c r="AB78" s="47"/>
      <c r="AC78" s="47"/>
      <c r="AD78" s="47">
        <v>2100.0700000000002</v>
      </c>
      <c r="AE78" s="47"/>
      <c r="AF78" s="47"/>
      <c r="AG78" s="47"/>
      <c r="AH78" s="47"/>
      <c r="AI78" s="47">
        <v>50653.73</v>
      </c>
      <c r="AJ78" s="47">
        <f>AC78+AD78+AE78+AF78+AG78+AB78+AH78</f>
        <v>2100.0700000000002</v>
      </c>
      <c r="AK78" s="47"/>
      <c r="AL78" s="47">
        <f>T78+U78+V78+W78+X78+Y78+Z78+AJ78</f>
        <v>444516.04</v>
      </c>
      <c r="AM78" s="70">
        <v>3172</v>
      </c>
      <c r="AN78" s="47">
        <v>444516.04</v>
      </c>
      <c r="AO78" s="47">
        <f>+AL78-AN78-S78</f>
        <v>-247.66</v>
      </c>
    </row>
    <row r="79" spans="1:41" s="89" customFormat="1" ht="12.75" x14ac:dyDescent="0.2">
      <c r="A79" s="65">
        <v>57</v>
      </c>
      <c r="B79" s="54">
        <v>3861</v>
      </c>
      <c r="C79" s="70">
        <v>40828113</v>
      </c>
      <c r="D79" s="44" t="s">
        <v>200</v>
      </c>
      <c r="E79" s="70">
        <v>2210029023</v>
      </c>
      <c r="F79" s="72" t="s">
        <v>68</v>
      </c>
      <c r="G79" s="73" t="s">
        <v>175</v>
      </c>
      <c r="H79" s="57">
        <v>2010029023</v>
      </c>
      <c r="I79" s="45">
        <v>43854</v>
      </c>
      <c r="J79" s="73" t="s">
        <v>201</v>
      </c>
      <c r="K79" s="46">
        <v>10080</v>
      </c>
      <c r="L79" s="71" t="s">
        <v>62</v>
      </c>
      <c r="M79" s="71" t="s">
        <v>63</v>
      </c>
      <c r="N79" s="42">
        <v>43970</v>
      </c>
      <c r="O79" s="46">
        <v>10080</v>
      </c>
      <c r="P79" s="62"/>
      <c r="Q79" s="47">
        <v>6782.85</v>
      </c>
      <c r="R79" s="47">
        <f>K79</f>
        <v>10080</v>
      </c>
      <c r="S79" s="47">
        <v>15</v>
      </c>
      <c r="T79" s="48">
        <f>Q79+R79+S79</f>
        <v>16877.849999999999</v>
      </c>
      <c r="U79" s="47">
        <v>719.79</v>
      </c>
      <c r="V79" s="47">
        <v>220</v>
      </c>
      <c r="W79" s="47">
        <v>180</v>
      </c>
      <c r="X79" s="47"/>
      <c r="Y79" s="47">
        <v>409.14</v>
      </c>
      <c r="Z79" s="47"/>
      <c r="AA79" s="69"/>
      <c r="AB79" s="47"/>
      <c r="AC79" s="47">
        <v>3375.57</v>
      </c>
      <c r="AD79" s="47">
        <v>84.39</v>
      </c>
      <c r="AE79" s="47"/>
      <c r="AF79" s="47"/>
      <c r="AG79" s="47"/>
      <c r="AH79" s="47"/>
      <c r="AI79" s="47">
        <v>2440.54</v>
      </c>
      <c r="AJ79" s="47">
        <f>AC79+AD79+AE79+AF79+AG79+AB79+AH79</f>
        <v>3459.96</v>
      </c>
      <c r="AK79" s="47"/>
      <c r="AL79" s="47">
        <f>T79+U79+V79+W79+X79+Y79+Z79+AJ79</f>
        <v>21866.739999999998</v>
      </c>
      <c r="AM79" s="70">
        <v>3148</v>
      </c>
      <c r="AN79" s="47">
        <v>21866.74</v>
      </c>
      <c r="AO79" s="47">
        <f>+AL79-AN79-S79</f>
        <v>-15.000000000003638</v>
      </c>
    </row>
    <row r="80" spans="1:41" s="89" customFormat="1" ht="12.75" x14ac:dyDescent="0.2">
      <c r="A80" s="65">
        <v>58</v>
      </c>
      <c r="B80" s="54">
        <v>3862</v>
      </c>
      <c r="C80" s="70">
        <v>40831867</v>
      </c>
      <c r="D80" s="44" t="s">
        <v>85</v>
      </c>
      <c r="E80" s="70">
        <v>2203000000</v>
      </c>
      <c r="F80" s="72" t="s">
        <v>68</v>
      </c>
      <c r="G80" s="73" t="s">
        <v>50</v>
      </c>
      <c r="H80" s="44">
        <v>131771</v>
      </c>
      <c r="I80" s="45">
        <v>43854</v>
      </c>
      <c r="J80" s="73" t="s">
        <v>86</v>
      </c>
      <c r="K80" s="46">
        <v>18439.2</v>
      </c>
      <c r="L80" s="116" t="s">
        <v>61</v>
      </c>
      <c r="M80" s="117"/>
      <c r="N80" s="117"/>
      <c r="O80" s="118"/>
      <c r="P80" s="62"/>
      <c r="Q80" s="47">
        <v>1980</v>
      </c>
      <c r="R80" s="47">
        <f>K80</f>
        <v>18439.2</v>
      </c>
      <c r="S80" s="47">
        <v>15</v>
      </c>
      <c r="T80" s="48">
        <f>Q80+R80+S80</f>
        <v>20434.2</v>
      </c>
      <c r="U80" s="47">
        <v>135.97</v>
      </c>
      <c r="V80" s="47">
        <v>200</v>
      </c>
      <c r="W80" s="47">
        <v>250</v>
      </c>
      <c r="X80" s="47"/>
      <c r="Y80" s="47">
        <v>188.8</v>
      </c>
      <c r="Z80" s="47"/>
      <c r="AA80" s="69" t="s">
        <v>45</v>
      </c>
      <c r="AB80" s="47">
        <v>11548.53</v>
      </c>
      <c r="AC80" s="47"/>
      <c r="AD80" s="47">
        <v>102.42</v>
      </c>
      <c r="AE80" s="47"/>
      <c r="AF80" s="47"/>
      <c r="AG80" s="47"/>
      <c r="AH80" s="47"/>
      <c r="AI80" s="47">
        <v>3856.21</v>
      </c>
      <c r="AJ80" s="47">
        <f>AC80+AD80+AE80+AF80+AG80+AB80+AH80</f>
        <v>11650.95</v>
      </c>
      <c r="AK80" s="47"/>
      <c r="AL80" s="47">
        <f>T80+U80+V80+W80+X80+Y80+Z80+AJ80</f>
        <v>32859.919999999998</v>
      </c>
      <c r="AM80" s="70">
        <v>3169</v>
      </c>
      <c r="AN80" s="47">
        <v>32859.919999999998</v>
      </c>
      <c r="AO80" s="47">
        <f>+AL80-AN80-S80</f>
        <v>-15</v>
      </c>
    </row>
    <row r="81" spans="1:41" x14ac:dyDescent="0.25">
      <c r="A81" s="22"/>
      <c r="B81" s="22"/>
      <c r="C81" s="28"/>
      <c r="D81" s="22"/>
      <c r="E81" s="22"/>
      <c r="F81" s="22"/>
      <c r="G81" s="40"/>
      <c r="H81" s="22"/>
      <c r="I81" s="29"/>
      <c r="J81" s="37"/>
      <c r="K81" s="30"/>
      <c r="L81" s="22"/>
      <c r="M81" s="22"/>
      <c r="N81" s="22"/>
      <c r="O81" s="22"/>
      <c r="Q81" s="22"/>
      <c r="R81" s="22"/>
      <c r="S81" s="22"/>
      <c r="T81" s="31"/>
      <c r="U81" s="22"/>
      <c r="V81" s="22"/>
      <c r="W81" s="22"/>
      <c r="X81" s="22"/>
      <c r="Y81" s="22"/>
      <c r="Z81" s="22"/>
      <c r="AA81" s="98"/>
      <c r="AB81" s="22"/>
      <c r="AC81" s="22"/>
      <c r="AD81" s="22"/>
      <c r="AE81" s="22"/>
      <c r="AF81" s="22"/>
      <c r="AG81" s="22"/>
      <c r="AH81" s="22"/>
      <c r="AI81" s="22"/>
      <c r="AJ81" s="32"/>
      <c r="AK81" s="22"/>
      <c r="AL81" s="32"/>
      <c r="AM81" s="22"/>
      <c r="AN81" s="22"/>
      <c r="AO81" s="33"/>
    </row>
    <row r="82" spans="1:41" x14ac:dyDescent="0.25">
      <c r="A82" s="22"/>
      <c r="B82" s="22"/>
      <c r="C82" s="28"/>
      <c r="D82" s="22"/>
      <c r="E82" s="22"/>
      <c r="F82" s="22"/>
      <c r="G82" s="40"/>
      <c r="H82" s="22"/>
      <c r="I82" s="29"/>
      <c r="J82" s="37"/>
      <c r="K82" s="30"/>
      <c r="L82" s="22"/>
      <c r="M82" s="22"/>
      <c r="N82" s="22"/>
      <c r="O82" s="22"/>
      <c r="Q82" s="22"/>
      <c r="R82" s="22"/>
      <c r="S82" s="22"/>
      <c r="T82" s="31"/>
      <c r="U82" s="22"/>
      <c r="V82" s="22"/>
      <c r="W82" s="22"/>
      <c r="X82" s="22"/>
      <c r="Y82" s="22"/>
      <c r="Z82" s="22"/>
      <c r="AA82" s="98"/>
      <c r="AB82" s="22"/>
      <c r="AC82" s="22"/>
      <c r="AD82" s="22"/>
      <c r="AE82" s="22"/>
      <c r="AF82" s="22"/>
      <c r="AG82" s="22"/>
      <c r="AH82" s="22"/>
      <c r="AI82" s="22"/>
      <c r="AJ82" s="32"/>
      <c r="AK82" s="22"/>
      <c r="AL82" s="32"/>
      <c r="AM82" s="22"/>
      <c r="AN82" s="22"/>
      <c r="AO82" s="33"/>
    </row>
    <row r="83" spans="1:41" x14ac:dyDescent="0.25">
      <c r="A83" s="22"/>
      <c r="B83" s="22"/>
      <c r="C83" s="28"/>
      <c r="D83" s="22"/>
      <c r="E83" s="22"/>
      <c r="F83" s="22"/>
      <c r="G83" s="40"/>
      <c r="H83" s="22"/>
      <c r="I83" s="29"/>
      <c r="J83" s="37"/>
      <c r="K83" s="30"/>
      <c r="L83" s="22"/>
      <c r="M83" s="22"/>
      <c r="N83" s="22"/>
      <c r="O83" s="22"/>
      <c r="Q83" s="22"/>
      <c r="R83" s="22"/>
      <c r="S83" s="22"/>
      <c r="T83" s="31"/>
      <c r="U83" s="22"/>
      <c r="V83" s="22"/>
      <c r="W83" s="22"/>
      <c r="X83" s="22"/>
      <c r="Y83" s="22"/>
      <c r="Z83" s="22"/>
      <c r="AA83" s="98"/>
      <c r="AB83" s="22"/>
      <c r="AC83" s="22"/>
      <c r="AD83" s="22"/>
      <c r="AE83" s="22"/>
      <c r="AF83" s="22"/>
      <c r="AG83" s="22"/>
      <c r="AH83" s="22"/>
      <c r="AI83" s="22"/>
      <c r="AJ83" s="32"/>
      <c r="AK83" s="22"/>
      <c r="AL83" s="32"/>
      <c r="AM83" s="22"/>
      <c r="AN83" s="22"/>
      <c r="AO83" s="33"/>
    </row>
    <row r="84" spans="1:41" x14ac:dyDescent="0.25">
      <c r="A84" s="22"/>
      <c r="B84" s="22"/>
      <c r="C84" s="28"/>
      <c r="D84" s="22"/>
      <c r="E84" s="22"/>
      <c r="F84" s="22"/>
      <c r="G84" s="40"/>
      <c r="H84" s="22"/>
      <c r="I84" s="29"/>
      <c r="J84" s="37"/>
      <c r="K84" s="30"/>
      <c r="L84" s="22"/>
      <c r="M84" s="22"/>
      <c r="N84" s="22"/>
      <c r="O84" s="22"/>
      <c r="Q84" s="22"/>
      <c r="R84" s="22"/>
      <c r="S84" s="22"/>
      <c r="T84" s="31"/>
      <c r="U84" s="22"/>
      <c r="V84" s="22"/>
      <c r="W84" s="22"/>
      <c r="X84" s="22"/>
      <c r="Y84" s="22"/>
      <c r="Z84" s="22"/>
      <c r="AA84" s="98"/>
      <c r="AB84" s="22"/>
      <c r="AC84" s="22"/>
      <c r="AD84" s="22"/>
      <c r="AE84" s="22"/>
      <c r="AF84" s="22"/>
      <c r="AG84" s="22"/>
      <c r="AH84" s="22"/>
      <c r="AI84" s="22"/>
      <c r="AJ84" s="32"/>
      <c r="AK84" s="22"/>
      <c r="AL84" s="32"/>
      <c r="AM84" s="22"/>
      <c r="AN84" s="22"/>
      <c r="AO84" s="33"/>
    </row>
    <row r="85" spans="1:41" x14ac:dyDescent="0.25">
      <c r="A85" s="22"/>
      <c r="B85" s="22"/>
      <c r="C85" s="28"/>
      <c r="D85" s="22"/>
      <c r="E85" s="22"/>
      <c r="F85" s="22"/>
      <c r="G85" s="40"/>
      <c r="H85" s="22"/>
      <c r="I85" s="29"/>
      <c r="J85" s="37"/>
      <c r="K85" s="30"/>
      <c r="L85" s="22"/>
      <c r="M85" s="22"/>
      <c r="N85" s="22"/>
      <c r="O85" s="22"/>
      <c r="Q85" s="22"/>
      <c r="R85" s="22"/>
      <c r="S85" s="22"/>
      <c r="T85" s="31"/>
      <c r="U85" s="22"/>
      <c r="V85" s="22"/>
      <c r="W85" s="22"/>
      <c r="X85" s="22"/>
      <c r="Y85" s="22"/>
      <c r="Z85" s="22"/>
      <c r="AA85" s="98"/>
      <c r="AB85" s="22"/>
      <c r="AC85" s="22"/>
      <c r="AD85" s="22"/>
      <c r="AE85" s="22"/>
      <c r="AF85" s="22"/>
      <c r="AG85" s="22"/>
      <c r="AH85" s="22"/>
      <c r="AI85" s="22"/>
      <c r="AJ85" s="32"/>
      <c r="AK85" s="22"/>
      <c r="AL85" s="32"/>
      <c r="AM85" s="22"/>
      <c r="AN85" s="22"/>
      <c r="AO85" s="33"/>
    </row>
    <row r="86" spans="1:41" x14ac:dyDescent="0.25">
      <c r="A86" s="22"/>
      <c r="B86" s="22"/>
      <c r="C86" s="28"/>
      <c r="D86" s="22"/>
      <c r="E86" s="22"/>
      <c r="F86" s="22"/>
      <c r="G86" s="40"/>
      <c r="H86" s="22"/>
      <c r="I86" s="29"/>
      <c r="J86" s="37"/>
      <c r="K86" s="30"/>
      <c r="L86" s="22"/>
      <c r="M86" s="22"/>
      <c r="N86" s="22"/>
      <c r="O86" s="22"/>
      <c r="Q86" s="22"/>
      <c r="R86" s="22"/>
      <c r="S86" s="22"/>
      <c r="T86" s="31"/>
      <c r="U86" s="22"/>
      <c r="V86" s="22"/>
      <c r="W86" s="22"/>
      <c r="X86" s="22"/>
      <c r="Y86" s="22"/>
      <c r="Z86" s="22"/>
      <c r="AA86" s="98"/>
      <c r="AB86" s="22"/>
      <c r="AC86" s="22"/>
      <c r="AD86" s="22"/>
      <c r="AE86" s="22"/>
      <c r="AF86" s="22"/>
      <c r="AG86" s="22"/>
      <c r="AH86" s="22"/>
      <c r="AI86" s="22"/>
      <c r="AJ86" s="32"/>
      <c r="AK86" s="22"/>
      <c r="AL86" s="32"/>
      <c r="AM86" s="22"/>
      <c r="AN86" s="22"/>
      <c r="AO86" s="33"/>
    </row>
    <row r="87" spans="1:41" x14ac:dyDescent="0.25">
      <c r="A87" s="22"/>
      <c r="B87" s="22"/>
      <c r="C87" s="28"/>
      <c r="D87" s="22"/>
      <c r="E87" s="22"/>
      <c r="F87" s="22"/>
      <c r="G87" s="40"/>
      <c r="H87" s="22"/>
      <c r="I87" s="29"/>
      <c r="J87" s="37"/>
      <c r="K87" s="30"/>
      <c r="L87" s="22"/>
      <c r="M87" s="22"/>
      <c r="N87" s="22"/>
      <c r="O87" s="22"/>
      <c r="Q87" s="22"/>
      <c r="R87" s="22"/>
      <c r="S87" s="22"/>
      <c r="T87" s="31"/>
      <c r="U87" s="22"/>
      <c r="V87" s="22"/>
      <c r="W87" s="22"/>
      <c r="X87" s="22"/>
      <c r="Y87" s="22"/>
      <c r="Z87" s="22"/>
      <c r="AA87" s="98"/>
      <c r="AB87" s="22"/>
      <c r="AC87" s="22"/>
      <c r="AD87" s="22"/>
      <c r="AE87" s="22"/>
      <c r="AF87" s="22"/>
      <c r="AG87" s="22"/>
      <c r="AH87" s="22"/>
      <c r="AI87" s="22"/>
      <c r="AJ87" s="32"/>
      <c r="AK87" s="22"/>
      <c r="AL87" s="32"/>
      <c r="AM87" s="22"/>
      <c r="AN87" s="22"/>
      <c r="AO87" s="33"/>
    </row>
    <row r="88" spans="1:41" x14ac:dyDescent="0.25">
      <c r="A88" s="22"/>
      <c r="B88" s="22"/>
      <c r="C88" s="28"/>
      <c r="D88" s="22"/>
      <c r="E88" s="22"/>
      <c r="F88" s="22"/>
      <c r="G88" s="40"/>
      <c r="H88" s="22"/>
      <c r="I88" s="29"/>
      <c r="J88" s="37"/>
      <c r="K88" s="30"/>
      <c r="L88" s="22"/>
      <c r="M88" s="22"/>
      <c r="N88" s="22"/>
      <c r="O88" s="22"/>
      <c r="Q88" s="22"/>
      <c r="R88" s="22"/>
      <c r="S88" s="22"/>
      <c r="T88" s="31"/>
      <c r="U88" s="22"/>
      <c r="V88" s="22"/>
      <c r="W88" s="22"/>
      <c r="X88" s="22"/>
      <c r="Y88" s="22"/>
      <c r="Z88" s="22"/>
      <c r="AA88" s="98"/>
      <c r="AB88" s="22"/>
      <c r="AC88" s="22"/>
      <c r="AD88" s="22"/>
      <c r="AE88" s="22"/>
      <c r="AF88" s="22"/>
      <c r="AG88" s="22"/>
      <c r="AH88" s="22"/>
      <c r="AI88" s="22"/>
      <c r="AJ88" s="32"/>
      <c r="AK88" s="22"/>
      <c r="AL88" s="32"/>
      <c r="AM88" s="22"/>
      <c r="AN88" s="22"/>
      <c r="AO88" s="33"/>
    </row>
    <row r="89" spans="1:41" x14ac:dyDescent="0.25">
      <c r="A89" s="22"/>
      <c r="B89" s="22"/>
      <c r="C89" s="28"/>
      <c r="D89" s="22"/>
      <c r="E89" s="22"/>
      <c r="F89" s="22"/>
      <c r="G89" s="40"/>
      <c r="H89" s="22"/>
      <c r="I89" s="29"/>
      <c r="J89" s="37"/>
      <c r="K89" s="30"/>
      <c r="L89" s="22"/>
      <c r="M89" s="22"/>
      <c r="N89" s="22"/>
      <c r="O89" s="22"/>
      <c r="Q89" s="22"/>
      <c r="R89" s="22"/>
      <c r="S89" s="22"/>
      <c r="T89" s="31"/>
      <c r="U89" s="22"/>
      <c r="V89" s="22"/>
      <c r="W89" s="22"/>
      <c r="X89" s="22"/>
      <c r="Y89" s="22"/>
      <c r="Z89" s="22"/>
      <c r="AA89" s="98"/>
      <c r="AB89" s="22"/>
      <c r="AC89" s="22"/>
      <c r="AD89" s="22"/>
      <c r="AE89" s="22"/>
      <c r="AF89" s="22"/>
      <c r="AG89" s="22"/>
      <c r="AH89" s="22"/>
      <c r="AI89" s="22"/>
      <c r="AJ89" s="32"/>
      <c r="AK89" s="22"/>
      <c r="AL89" s="32"/>
      <c r="AM89" s="22"/>
      <c r="AN89" s="22"/>
      <c r="AO89" s="33"/>
    </row>
    <row r="90" spans="1:41" x14ac:dyDescent="0.25">
      <c r="A90" s="22"/>
      <c r="B90" s="22"/>
      <c r="C90" s="28"/>
      <c r="D90" s="22"/>
      <c r="E90" s="22"/>
      <c r="F90" s="22"/>
      <c r="G90" s="40"/>
      <c r="H90" s="22"/>
      <c r="I90" s="29"/>
      <c r="J90" s="37"/>
      <c r="K90" s="30"/>
      <c r="L90" s="22"/>
      <c r="M90" s="22"/>
      <c r="N90" s="22"/>
      <c r="O90" s="22"/>
      <c r="Q90" s="22"/>
      <c r="R90" s="22"/>
      <c r="S90" s="22"/>
      <c r="T90" s="31"/>
      <c r="U90" s="22"/>
      <c r="V90" s="22"/>
      <c r="W90" s="22"/>
      <c r="X90" s="22"/>
      <c r="Y90" s="22"/>
      <c r="Z90" s="22"/>
      <c r="AA90" s="98"/>
      <c r="AB90" s="22"/>
      <c r="AC90" s="22"/>
      <c r="AD90" s="22"/>
      <c r="AE90" s="22"/>
      <c r="AF90" s="22"/>
      <c r="AG90" s="22"/>
      <c r="AH90" s="22"/>
      <c r="AI90" s="22"/>
      <c r="AJ90" s="32"/>
      <c r="AK90" s="22"/>
      <c r="AL90" s="32"/>
      <c r="AM90" s="22"/>
      <c r="AN90" s="22"/>
      <c r="AO90" s="33"/>
    </row>
    <row r="91" spans="1:41" x14ac:dyDescent="0.25">
      <c r="A91" s="22"/>
      <c r="B91" s="22"/>
      <c r="C91" s="28"/>
      <c r="D91" s="22"/>
      <c r="E91" s="22"/>
      <c r="F91" s="22"/>
      <c r="G91" s="40"/>
      <c r="H91" s="22"/>
      <c r="I91" s="29"/>
      <c r="J91" s="37"/>
      <c r="K91" s="30"/>
      <c r="L91" s="22"/>
      <c r="M91" s="22"/>
      <c r="N91" s="22"/>
      <c r="O91" s="22"/>
      <c r="Q91" s="22"/>
      <c r="R91" s="22"/>
      <c r="S91" s="22"/>
      <c r="T91" s="31"/>
      <c r="U91" s="22"/>
      <c r="V91" s="22"/>
      <c r="W91" s="22"/>
      <c r="X91" s="22"/>
      <c r="Y91" s="22"/>
      <c r="Z91" s="22"/>
      <c r="AA91" s="98"/>
      <c r="AB91" s="22"/>
      <c r="AC91" s="22"/>
      <c r="AD91" s="22"/>
      <c r="AE91" s="22"/>
      <c r="AF91" s="22"/>
      <c r="AG91" s="22"/>
      <c r="AH91" s="22"/>
      <c r="AI91" s="22"/>
      <c r="AJ91" s="32"/>
      <c r="AK91" s="22"/>
      <c r="AL91" s="32"/>
      <c r="AM91" s="22"/>
      <c r="AN91" s="22"/>
      <c r="AO91" s="33"/>
    </row>
    <row r="92" spans="1:41" x14ac:dyDescent="0.25">
      <c r="A92" s="22"/>
      <c r="B92" s="22"/>
      <c r="C92" s="28"/>
      <c r="D92" s="22"/>
      <c r="E92" s="22"/>
      <c r="F92" s="22"/>
      <c r="G92" s="40"/>
      <c r="H92" s="22"/>
      <c r="I92" s="29"/>
      <c r="J92" s="37"/>
      <c r="K92" s="30"/>
      <c r="L92" s="22"/>
      <c r="M92" s="22"/>
      <c r="N92" s="22"/>
      <c r="O92" s="22"/>
      <c r="Q92" s="22"/>
      <c r="R92" s="22"/>
      <c r="S92" s="22"/>
      <c r="T92" s="31"/>
      <c r="U92" s="22"/>
      <c r="V92" s="22"/>
      <c r="W92" s="22"/>
      <c r="X92" s="22"/>
      <c r="Y92" s="22"/>
      <c r="Z92" s="22"/>
      <c r="AA92" s="98"/>
      <c r="AB92" s="22"/>
      <c r="AC92" s="22"/>
      <c r="AD92" s="22"/>
      <c r="AE92" s="22"/>
      <c r="AF92" s="22"/>
      <c r="AG92" s="22"/>
      <c r="AH92" s="22"/>
      <c r="AI92" s="22"/>
      <c r="AJ92" s="32"/>
      <c r="AK92" s="22"/>
      <c r="AL92" s="32"/>
      <c r="AM92" s="22"/>
      <c r="AN92" s="22"/>
      <c r="AO92" s="33"/>
    </row>
    <row r="93" spans="1:41" x14ac:dyDescent="0.25">
      <c r="A93" s="22"/>
      <c r="B93" s="22"/>
      <c r="C93" s="28"/>
      <c r="D93" s="22"/>
      <c r="E93" s="22"/>
      <c r="F93" s="22"/>
      <c r="G93" s="40"/>
      <c r="H93" s="22"/>
      <c r="I93" s="29"/>
      <c r="J93" s="37"/>
      <c r="K93" s="30"/>
      <c r="L93" s="22"/>
      <c r="M93" s="22"/>
      <c r="N93" s="22"/>
      <c r="O93" s="22"/>
      <c r="Q93" s="22"/>
      <c r="R93" s="22"/>
      <c r="S93" s="22"/>
      <c r="T93" s="31"/>
      <c r="U93" s="22"/>
      <c r="V93" s="22"/>
      <c r="W93" s="22"/>
      <c r="X93" s="22"/>
      <c r="Y93" s="22"/>
      <c r="Z93" s="22"/>
      <c r="AA93" s="98"/>
      <c r="AB93" s="22"/>
      <c r="AC93" s="22"/>
      <c r="AD93" s="22"/>
      <c r="AE93" s="22"/>
      <c r="AF93" s="22"/>
      <c r="AG93" s="22"/>
      <c r="AH93" s="22"/>
      <c r="AI93" s="22"/>
      <c r="AJ93" s="32"/>
      <c r="AK93" s="22"/>
      <c r="AL93" s="32"/>
      <c r="AM93" s="22"/>
      <c r="AN93" s="22"/>
      <c r="AO93" s="33"/>
    </row>
    <row r="94" spans="1:41" x14ac:dyDescent="0.25">
      <c r="A94" s="22"/>
      <c r="B94" s="22"/>
      <c r="C94" s="28"/>
      <c r="D94" s="22"/>
      <c r="E94" s="22"/>
      <c r="F94" s="22"/>
      <c r="G94" s="40"/>
      <c r="H94" s="22"/>
      <c r="I94" s="29"/>
      <c r="J94" s="37"/>
      <c r="K94" s="30"/>
      <c r="L94" s="22"/>
      <c r="M94" s="22"/>
      <c r="N94" s="22"/>
      <c r="O94" s="22"/>
      <c r="Q94" s="22"/>
      <c r="R94" s="22"/>
      <c r="S94" s="22"/>
      <c r="T94" s="31"/>
      <c r="U94" s="22"/>
      <c r="V94" s="22"/>
      <c r="W94" s="22"/>
      <c r="X94" s="22"/>
      <c r="Y94" s="22"/>
      <c r="Z94" s="22"/>
      <c r="AA94" s="98"/>
      <c r="AB94" s="22"/>
      <c r="AC94" s="22"/>
      <c r="AD94" s="22"/>
      <c r="AE94" s="22"/>
      <c r="AF94" s="22"/>
      <c r="AG94" s="22"/>
      <c r="AH94" s="22"/>
      <c r="AI94" s="22"/>
      <c r="AJ94" s="32"/>
      <c r="AK94" s="22"/>
      <c r="AL94" s="32"/>
      <c r="AM94" s="22"/>
      <c r="AN94" s="22"/>
      <c r="AO94" s="33"/>
    </row>
    <row r="95" spans="1:41" x14ac:dyDescent="0.25">
      <c r="A95" s="22"/>
      <c r="B95" s="22"/>
      <c r="C95" s="28"/>
      <c r="D95" s="22"/>
      <c r="E95" s="22"/>
      <c r="F95" s="22"/>
      <c r="G95" s="40"/>
      <c r="H95" s="22"/>
      <c r="I95" s="29"/>
      <c r="J95" s="37"/>
      <c r="K95" s="30"/>
      <c r="L95" s="22"/>
      <c r="M95" s="22"/>
      <c r="N95" s="22"/>
      <c r="O95" s="22"/>
      <c r="Q95" s="22"/>
      <c r="R95" s="22"/>
      <c r="S95" s="22"/>
      <c r="T95" s="31"/>
      <c r="U95" s="22"/>
      <c r="V95" s="22"/>
      <c r="W95" s="22"/>
      <c r="X95" s="22"/>
      <c r="Y95" s="22"/>
      <c r="Z95" s="22"/>
      <c r="AA95" s="98"/>
      <c r="AB95" s="22"/>
      <c r="AC95" s="22"/>
      <c r="AD95" s="22"/>
      <c r="AE95" s="22"/>
      <c r="AF95" s="22"/>
      <c r="AG95" s="22"/>
      <c r="AH95" s="22"/>
      <c r="AI95" s="22"/>
      <c r="AJ95" s="32"/>
      <c r="AK95" s="22"/>
      <c r="AL95" s="32"/>
      <c r="AM95" s="22"/>
      <c r="AN95" s="22"/>
      <c r="AO95" s="33"/>
    </row>
    <row r="96" spans="1:41" x14ac:dyDescent="0.25">
      <c r="A96" s="22"/>
      <c r="B96" s="22"/>
      <c r="C96" s="28"/>
      <c r="D96" s="22"/>
      <c r="E96" s="22"/>
      <c r="F96" s="22"/>
      <c r="G96" s="40"/>
      <c r="H96" s="22"/>
      <c r="I96" s="29"/>
      <c r="J96" s="37"/>
      <c r="K96" s="30"/>
      <c r="L96" s="22"/>
      <c r="M96" s="22"/>
      <c r="N96" s="22"/>
      <c r="O96" s="22"/>
      <c r="Q96" s="22"/>
      <c r="R96" s="22"/>
      <c r="S96" s="22"/>
      <c r="T96" s="31"/>
      <c r="U96" s="22"/>
      <c r="V96" s="22"/>
      <c r="W96" s="22"/>
      <c r="X96" s="22"/>
      <c r="Y96" s="22"/>
      <c r="Z96" s="22"/>
      <c r="AA96" s="98"/>
      <c r="AB96" s="22"/>
      <c r="AC96" s="22"/>
      <c r="AD96" s="22"/>
      <c r="AE96" s="22"/>
      <c r="AF96" s="22"/>
      <c r="AG96" s="22"/>
      <c r="AH96" s="22"/>
      <c r="AI96" s="22"/>
      <c r="AJ96" s="32"/>
      <c r="AK96" s="22"/>
      <c r="AL96" s="32"/>
      <c r="AM96" s="22"/>
      <c r="AN96" s="22"/>
      <c r="AO96" s="33"/>
    </row>
    <row r="97" spans="1:41" x14ac:dyDescent="0.25">
      <c r="A97" s="22"/>
      <c r="B97" s="22"/>
      <c r="C97" s="28"/>
      <c r="D97" s="22"/>
      <c r="E97" s="22"/>
      <c r="F97" s="22"/>
      <c r="G97" s="40"/>
      <c r="H97" s="22"/>
      <c r="I97" s="29"/>
      <c r="J97" s="37"/>
      <c r="K97" s="30"/>
      <c r="L97" s="22"/>
      <c r="M97" s="22"/>
      <c r="N97" s="22"/>
      <c r="O97" s="22"/>
      <c r="Q97" s="22"/>
      <c r="R97" s="22"/>
      <c r="S97" s="22"/>
      <c r="T97" s="31"/>
      <c r="U97" s="22"/>
      <c r="V97" s="22"/>
      <c r="W97" s="22"/>
      <c r="X97" s="22"/>
      <c r="Y97" s="22"/>
      <c r="Z97" s="22"/>
      <c r="AA97" s="98"/>
      <c r="AB97" s="22"/>
      <c r="AC97" s="22"/>
      <c r="AD97" s="22"/>
      <c r="AE97" s="22"/>
      <c r="AF97" s="22"/>
      <c r="AG97" s="22"/>
      <c r="AH97" s="22"/>
      <c r="AI97" s="22"/>
      <c r="AJ97" s="32"/>
      <c r="AK97" s="22"/>
      <c r="AL97" s="32"/>
      <c r="AM97" s="22"/>
      <c r="AN97" s="22"/>
      <c r="AO97" s="33"/>
    </row>
    <row r="98" spans="1:41" x14ac:dyDescent="0.25">
      <c r="A98" s="22"/>
      <c r="B98" s="22"/>
      <c r="C98" s="28"/>
      <c r="D98" s="22"/>
      <c r="E98" s="22"/>
      <c r="F98" s="22"/>
      <c r="G98" s="40"/>
      <c r="H98" s="22"/>
      <c r="I98" s="29"/>
      <c r="J98" s="37"/>
      <c r="K98" s="30"/>
      <c r="L98" s="22"/>
      <c r="M98" s="22"/>
      <c r="N98" s="22"/>
      <c r="O98" s="22"/>
      <c r="Q98" s="22"/>
      <c r="R98" s="22"/>
      <c r="S98" s="22"/>
      <c r="T98" s="31"/>
      <c r="U98" s="22"/>
      <c r="V98" s="22"/>
      <c r="W98" s="22"/>
      <c r="X98" s="22"/>
      <c r="Y98" s="22"/>
      <c r="Z98" s="22"/>
      <c r="AA98" s="98"/>
      <c r="AB98" s="22"/>
      <c r="AC98" s="22"/>
      <c r="AD98" s="22"/>
      <c r="AE98" s="22"/>
      <c r="AF98" s="22"/>
      <c r="AG98" s="22"/>
      <c r="AH98" s="22"/>
      <c r="AI98" s="22"/>
      <c r="AJ98" s="32"/>
      <c r="AK98" s="22"/>
      <c r="AL98" s="32"/>
      <c r="AM98" s="22"/>
      <c r="AN98" s="22"/>
      <c r="AO98" s="33"/>
    </row>
    <row r="99" spans="1:41" x14ac:dyDescent="0.25">
      <c r="A99" s="22"/>
      <c r="B99" s="22"/>
      <c r="C99" s="28"/>
      <c r="D99" s="22"/>
      <c r="E99" s="22"/>
      <c r="F99" s="22"/>
      <c r="G99" s="40"/>
      <c r="H99" s="22"/>
      <c r="I99" s="29"/>
      <c r="J99" s="37"/>
      <c r="K99" s="30"/>
      <c r="L99" s="22"/>
      <c r="M99" s="22"/>
      <c r="N99" s="22"/>
      <c r="O99" s="22"/>
      <c r="Q99" s="22"/>
      <c r="R99" s="22"/>
      <c r="S99" s="22"/>
      <c r="T99" s="31"/>
      <c r="U99" s="22"/>
      <c r="V99" s="22"/>
      <c r="W99" s="22"/>
      <c r="X99" s="22"/>
      <c r="Y99" s="22"/>
      <c r="Z99" s="22"/>
      <c r="AA99" s="98"/>
      <c r="AB99" s="22"/>
      <c r="AC99" s="22"/>
      <c r="AD99" s="22"/>
      <c r="AE99" s="22"/>
      <c r="AF99" s="22"/>
      <c r="AG99" s="22"/>
      <c r="AH99" s="22"/>
      <c r="AI99" s="22"/>
      <c r="AJ99" s="32"/>
      <c r="AK99" s="22"/>
      <c r="AL99" s="32"/>
      <c r="AM99" s="22"/>
      <c r="AN99" s="22"/>
      <c r="AO99" s="33"/>
    </row>
    <row r="100" spans="1:41" x14ac:dyDescent="0.25">
      <c r="A100" s="22"/>
      <c r="B100" s="22"/>
      <c r="C100" s="28"/>
      <c r="D100" s="22"/>
      <c r="E100" s="22"/>
      <c r="F100" s="22"/>
      <c r="G100" s="40"/>
      <c r="H100" s="22"/>
      <c r="I100" s="29"/>
      <c r="J100" s="37"/>
      <c r="K100" s="30"/>
      <c r="L100" s="22"/>
      <c r="M100" s="22"/>
      <c r="N100" s="22"/>
      <c r="O100" s="22"/>
      <c r="Q100" s="22"/>
      <c r="R100" s="22"/>
      <c r="S100" s="22"/>
      <c r="T100" s="31"/>
      <c r="U100" s="22"/>
      <c r="V100" s="22"/>
      <c r="W100" s="22"/>
      <c r="X100" s="22"/>
      <c r="Y100" s="22"/>
      <c r="Z100" s="22"/>
      <c r="AA100" s="98"/>
      <c r="AB100" s="22"/>
      <c r="AC100" s="22"/>
      <c r="AD100" s="22"/>
      <c r="AE100" s="22"/>
      <c r="AF100" s="22"/>
      <c r="AG100" s="22"/>
      <c r="AH100" s="22"/>
      <c r="AI100" s="22"/>
      <c r="AJ100" s="32"/>
      <c r="AK100" s="22"/>
      <c r="AL100" s="32"/>
      <c r="AM100" s="22"/>
      <c r="AN100" s="22"/>
      <c r="AO100" s="33"/>
    </row>
    <row r="101" spans="1:41" x14ac:dyDescent="0.25">
      <c r="A101" s="22"/>
      <c r="B101" s="22"/>
      <c r="C101" s="28"/>
      <c r="D101" s="22"/>
      <c r="E101" s="22"/>
      <c r="F101" s="22"/>
      <c r="G101" s="40"/>
      <c r="H101" s="22"/>
      <c r="I101" s="29"/>
      <c r="J101" s="37"/>
      <c r="K101" s="30"/>
      <c r="L101" s="22"/>
      <c r="M101" s="22"/>
      <c r="N101" s="22"/>
      <c r="O101" s="22"/>
      <c r="Q101" s="22"/>
      <c r="R101" s="22"/>
      <c r="S101" s="22"/>
      <c r="T101" s="31"/>
      <c r="U101" s="22"/>
      <c r="V101" s="22"/>
      <c r="W101" s="22"/>
      <c r="X101" s="22"/>
      <c r="Y101" s="22"/>
      <c r="Z101" s="22"/>
      <c r="AA101" s="98"/>
      <c r="AB101" s="22"/>
      <c r="AC101" s="22"/>
      <c r="AD101" s="22"/>
      <c r="AE101" s="22"/>
      <c r="AF101" s="22"/>
      <c r="AG101" s="22"/>
      <c r="AH101" s="22"/>
      <c r="AI101" s="22"/>
      <c r="AJ101" s="32"/>
      <c r="AK101" s="22"/>
      <c r="AL101" s="32"/>
      <c r="AM101" s="22"/>
      <c r="AN101" s="22"/>
      <c r="AO101" s="33"/>
    </row>
    <row r="102" spans="1:41" x14ac:dyDescent="0.25">
      <c r="A102" s="22"/>
      <c r="B102" s="22"/>
      <c r="C102" s="28"/>
      <c r="D102" s="22"/>
      <c r="E102" s="22"/>
      <c r="F102" s="22"/>
      <c r="G102" s="40"/>
      <c r="H102" s="22"/>
      <c r="I102" s="29"/>
      <c r="J102" s="37"/>
      <c r="K102" s="30"/>
      <c r="L102" s="22"/>
      <c r="M102" s="22"/>
      <c r="N102" s="22"/>
      <c r="O102" s="22"/>
      <c r="Q102" s="22"/>
      <c r="R102" s="22"/>
      <c r="S102" s="22"/>
      <c r="T102" s="31"/>
      <c r="U102" s="22"/>
      <c r="V102" s="22"/>
      <c r="W102" s="22"/>
      <c r="X102" s="22"/>
      <c r="Y102" s="22"/>
      <c r="Z102" s="22"/>
      <c r="AA102" s="98"/>
      <c r="AB102" s="22"/>
      <c r="AC102" s="22"/>
      <c r="AD102" s="22"/>
      <c r="AE102" s="22"/>
      <c r="AF102" s="22"/>
      <c r="AG102" s="22"/>
      <c r="AH102" s="22"/>
      <c r="AI102" s="22"/>
      <c r="AJ102" s="32"/>
      <c r="AK102" s="22"/>
      <c r="AL102" s="32"/>
      <c r="AM102" s="22"/>
      <c r="AN102" s="22"/>
      <c r="AO102" s="33"/>
    </row>
    <row r="103" spans="1:41" x14ac:dyDescent="0.25">
      <c r="A103" s="22"/>
      <c r="B103" s="22"/>
      <c r="C103" s="28"/>
      <c r="D103" s="22"/>
      <c r="E103" s="22"/>
      <c r="F103" s="22"/>
      <c r="G103" s="40"/>
      <c r="H103" s="22"/>
      <c r="I103" s="29"/>
      <c r="J103" s="37"/>
      <c r="K103" s="30"/>
      <c r="L103" s="22"/>
      <c r="M103" s="22"/>
      <c r="N103" s="22"/>
      <c r="O103" s="22"/>
      <c r="Q103" s="22"/>
      <c r="R103" s="22"/>
      <c r="S103" s="22"/>
      <c r="T103" s="31"/>
      <c r="U103" s="22"/>
      <c r="V103" s="22"/>
      <c r="W103" s="22"/>
      <c r="X103" s="22"/>
      <c r="Y103" s="22"/>
      <c r="Z103" s="22"/>
      <c r="AA103" s="98"/>
      <c r="AB103" s="22"/>
      <c r="AC103" s="22"/>
      <c r="AD103" s="22"/>
      <c r="AE103" s="22"/>
      <c r="AF103" s="22"/>
      <c r="AG103" s="22"/>
      <c r="AH103" s="22"/>
      <c r="AI103" s="22"/>
      <c r="AJ103" s="32"/>
      <c r="AK103" s="22"/>
      <c r="AL103" s="32"/>
      <c r="AM103" s="22"/>
      <c r="AN103" s="22"/>
      <c r="AO103" s="33"/>
    </row>
    <row r="104" spans="1:41" x14ac:dyDescent="0.25">
      <c r="A104" s="22"/>
      <c r="B104" s="22"/>
      <c r="C104" s="28"/>
      <c r="D104" s="22"/>
      <c r="E104" s="22"/>
      <c r="F104" s="22"/>
      <c r="G104" s="40"/>
      <c r="H104" s="22"/>
      <c r="I104" s="29"/>
      <c r="J104" s="37"/>
      <c r="K104" s="30"/>
      <c r="L104" s="22"/>
      <c r="M104" s="22"/>
      <c r="N104" s="22"/>
      <c r="O104" s="22"/>
      <c r="Q104" s="22"/>
      <c r="R104" s="22"/>
      <c r="S104" s="22"/>
      <c r="T104" s="31"/>
      <c r="U104" s="22"/>
      <c r="V104" s="22"/>
      <c r="W104" s="22"/>
      <c r="X104" s="22"/>
      <c r="Y104" s="22"/>
      <c r="Z104" s="22"/>
      <c r="AA104" s="98"/>
      <c r="AB104" s="22"/>
      <c r="AC104" s="22"/>
      <c r="AD104" s="22"/>
      <c r="AE104" s="22"/>
      <c r="AF104" s="22"/>
      <c r="AG104" s="22"/>
      <c r="AH104" s="22"/>
      <c r="AI104" s="22"/>
      <c r="AJ104" s="32"/>
      <c r="AK104" s="22"/>
      <c r="AL104" s="32"/>
      <c r="AM104" s="22"/>
      <c r="AN104" s="22"/>
      <c r="AO104" s="33"/>
    </row>
    <row r="105" spans="1:41" x14ac:dyDescent="0.25">
      <c r="A105" s="22"/>
      <c r="B105" s="22"/>
      <c r="C105" s="28"/>
      <c r="D105" s="22"/>
      <c r="E105" s="22"/>
      <c r="F105" s="22"/>
      <c r="G105" s="40"/>
      <c r="H105" s="22"/>
      <c r="I105" s="29"/>
      <c r="J105" s="37"/>
      <c r="K105" s="30"/>
      <c r="L105" s="22"/>
      <c r="M105" s="22"/>
      <c r="N105" s="22"/>
      <c r="O105" s="22"/>
      <c r="Q105" s="22"/>
      <c r="R105" s="22"/>
      <c r="S105" s="22"/>
      <c r="T105" s="31"/>
      <c r="U105" s="22"/>
      <c r="V105" s="22"/>
      <c r="W105" s="22"/>
      <c r="X105" s="22"/>
      <c r="Y105" s="22"/>
      <c r="Z105" s="22"/>
      <c r="AA105" s="98"/>
      <c r="AB105" s="22"/>
      <c r="AC105" s="22"/>
      <c r="AD105" s="22"/>
      <c r="AE105" s="22"/>
      <c r="AF105" s="22"/>
      <c r="AG105" s="22"/>
      <c r="AH105" s="22"/>
      <c r="AI105" s="22"/>
      <c r="AJ105" s="32"/>
      <c r="AK105" s="22"/>
      <c r="AL105" s="32"/>
      <c r="AM105" s="22"/>
      <c r="AN105" s="22"/>
      <c r="AO105" s="33"/>
    </row>
    <row r="106" spans="1:41" x14ac:dyDescent="0.25">
      <c r="A106" s="22"/>
      <c r="B106" s="22"/>
      <c r="C106" s="28"/>
      <c r="D106" s="22"/>
      <c r="E106" s="22"/>
      <c r="F106" s="22"/>
      <c r="G106" s="40"/>
      <c r="H106" s="22"/>
      <c r="I106" s="29"/>
      <c r="J106" s="37"/>
      <c r="K106" s="30"/>
      <c r="L106" s="22"/>
      <c r="M106" s="22"/>
      <c r="N106" s="22"/>
      <c r="O106" s="22"/>
      <c r="Q106" s="22"/>
      <c r="R106" s="22"/>
      <c r="S106" s="22"/>
      <c r="T106" s="31"/>
      <c r="U106" s="22"/>
      <c r="V106" s="22"/>
      <c r="W106" s="22"/>
      <c r="X106" s="22"/>
      <c r="Y106" s="22"/>
      <c r="Z106" s="22"/>
      <c r="AA106" s="98"/>
      <c r="AB106" s="22"/>
      <c r="AC106" s="22"/>
      <c r="AD106" s="22"/>
      <c r="AE106" s="22"/>
      <c r="AF106" s="22"/>
      <c r="AG106" s="22"/>
      <c r="AH106" s="22"/>
      <c r="AI106" s="22"/>
      <c r="AJ106" s="32"/>
      <c r="AK106" s="22"/>
      <c r="AL106" s="32"/>
      <c r="AM106" s="22"/>
      <c r="AN106" s="22"/>
      <c r="AO106" s="33"/>
    </row>
    <row r="107" spans="1:41" x14ac:dyDescent="0.25">
      <c r="A107" s="22"/>
      <c r="B107" s="22"/>
      <c r="C107" s="28"/>
      <c r="D107" s="22"/>
      <c r="E107" s="22"/>
      <c r="F107" s="22"/>
      <c r="G107" s="40"/>
      <c r="H107" s="22"/>
      <c r="I107" s="29"/>
      <c r="J107" s="37"/>
      <c r="K107" s="30"/>
      <c r="L107" s="22"/>
      <c r="M107" s="22"/>
      <c r="N107" s="22"/>
      <c r="O107" s="22"/>
      <c r="Q107" s="22"/>
      <c r="R107" s="22"/>
      <c r="S107" s="22"/>
      <c r="T107" s="31"/>
      <c r="U107" s="22"/>
      <c r="V107" s="22"/>
      <c r="W107" s="22"/>
      <c r="X107" s="22"/>
      <c r="Y107" s="22"/>
      <c r="Z107" s="22"/>
      <c r="AA107" s="98"/>
      <c r="AB107" s="22"/>
      <c r="AC107" s="22"/>
      <c r="AD107" s="22"/>
      <c r="AE107" s="22"/>
      <c r="AF107" s="22"/>
      <c r="AG107" s="22"/>
      <c r="AH107" s="22"/>
      <c r="AI107" s="22"/>
      <c r="AJ107" s="32"/>
      <c r="AK107" s="22"/>
      <c r="AL107" s="32"/>
      <c r="AM107" s="22"/>
      <c r="AN107" s="22"/>
      <c r="AO107" s="33"/>
    </row>
    <row r="108" spans="1:41" x14ac:dyDescent="0.25">
      <c r="A108" s="22"/>
      <c r="B108" s="22"/>
      <c r="C108" s="28"/>
      <c r="D108" s="22"/>
      <c r="E108" s="22"/>
      <c r="F108" s="22"/>
      <c r="G108" s="40"/>
      <c r="H108" s="22"/>
      <c r="I108" s="29"/>
      <c r="J108" s="37"/>
      <c r="K108" s="30"/>
      <c r="L108" s="22"/>
      <c r="M108" s="22"/>
      <c r="N108" s="22"/>
      <c r="O108" s="22"/>
      <c r="Q108" s="22"/>
      <c r="R108" s="22"/>
      <c r="S108" s="22"/>
      <c r="T108" s="31"/>
      <c r="U108" s="22"/>
      <c r="V108" s="22"/>
      <c r="W108" s="22"/>
      <c r="X108" s="22"/>
      <c r="Y108" s="22"/>
      <c r="Z108" s="22"/>
      <c r="AA108" s="98"/>
      <c r="AB108" s="22"/>
      <c r="AC108" s="22"/>
      <c r="AD108" s="22"/>
      <c r="AE108" s="22"/>
      <c r="AF108" s="22"/>
      <c r="AG108" s="22"/>
      <c r="AH108" s="22"/>
      <c r="AI108" s="22"/>
      <c r="AJ108" s="32"/>
      <c r="AK108" s="22"/>
      <c r="AL108" s="32"/>
      <c r="AM108" s="22"/>
      <c r="AN108" s="22"/>
      <c r="AO108" s="33"/>
    </row>
    <row r="109" spans="1:41" x14ac:dyDescent="0.25">
      <c r="A109" s="22"/>
      <c r="B109" s="22"/>
      <c r="C109" s="28"/>
      <c r="D109" s="22"/>
      <c r="E109" s="22"/>
      <c r="F109" s="22"/>
      <c r="G109" s="40"/>
      <c r="H109" s="22"/>
      <c r="I109" s="29"/>
      <c r="J109" s="37"/>
      <c r="K109" s="30"/>
      <c r="L109" s="22"/>
      <c r="M109" s="22"/>
      <c r="N109" s="22"/>
      <c r="O109" s="22"/>
      <c r="Q109" s="22"/>
      <c r="R109" s="22"/>
      <c r="S109" s="22"/>
      <c r="T109" s="31"/>
      <c r="U109" s="22"/>
      <c r="V109" s="22"/>
      <c r="W109" s="22"/>
      <c r="X109" s="22"/>
      <c r="Y109" s="22"/>
      <c r="Z109" s="22"/>
      <c r="AA109" s="98"/>
      <c r="AB109" s="22"/>
      <c r="AC109" s="22"/>
      <c r="AD109" s="22"/>
      <c r="AE109" s="22"/>
      <c r="AF109" s="22"/>
      <c r="AG109" s="22"/>
      <c r="AH109" s="22"/>
      <c r="AI109" s="22"/>
      <c r="AJ109" s="32"/>
      <c r="AK109" s="22"/>
      <c r="AL109" s="32"/>
      <c r="AM109" s="22"/>
      <c r="AN109" s="22"/>
      <c r="AO109" s="33"/>
    </row>
    <row r="110" spans="1:41" x14ac:dyDescent="0.25">
      <c r="A110" s="22"/>
      <c r="B110" s="22"/>
      <c r="C110" s="28"/>
      <c r="D110" s="22"/>
      <c r="E110" s="22"/>
      <c r="F110" s="22"/>
      <c r="G110" s="40"/>
      <c r="H110" s="22"/>
      <c r="I110" s="29"/>
      <c r="J110" s="37"/>
      <c r="K110" s="30"/>
      <c r="L110" s="22"/>
      <c r="M110" s="22"/>
      <c r="N110" s="22"/>
      <c r="O110" s="22"/>
      <c r="Q110" s="22"/>
      <c r="R110" s="22"/>
      <c r="S110" s="22"/>
      <c r="T110" s="31"/>
      <c r="U110" s="22"/>
      <c r="V110" s="22"/>
      <c r="W110" s="22"/>
      <c r="X110" s="22"/>
      <c r="Y110" s="22"/>
      <c r="Z110" s="22"/>
      <c r="AA110" s="98"/>
      <c r="AB110" s="22"/>
      <c r="AC110" s="22"/>
      <c r="AD110" s="22"/>
      <c r="AE110" s="22"/>
      <c r="AF110" s="22"/>
      <c r="AG110" s="22"/>
      <c r="AH110" s="22"/>
      <c r="AI110" s="22"/>
      <c r="AJ110" s="32"/>
      <c r="AK110" s="22"/>
      <c r="AL110" s="32"/>
      <c r="AM110" s="22"/>
      <c r="AN110" s="22"/>
      <c r="AO110" s="33"/>
    </row>
    <row r="111" spans="1:41" x14ac:dyDescent="0.25">
      <c r="A111" s="22"/>
      <c r="B111" s="22"/>
      <c r="C111" s="28"/>
      <c r="D111" s="22"/>
      <c r="E111" s="22"/>
      <c r="F111" s="22"/>
      <c r="G111" s="40"/>
      <c r="H111" s="22"/>
      <c r="I111" s="29"/>
      <c r="J111" s="37"/>
      <c r="K111" s="30"/>
      <c r="L111" s="22"/>
      <c r="M111" s="22"/>
      <c r="N111" s="22"/>
      <c r="O111" s="22"/>
      <c r="Q111" s="22"/>
      <c r="R111" s="22"/>
      <c r="S111" s="22"/>
      <c r="T111" s="31"/>
      <c r="U111" s="22"/>
      <c r="V111" s="22"/>
      <c r="W111" s="22"/>
      <c r="X111" s="22"/>
      <c r="Y111" s="22"/>
      <c r="Z111" s="22"/>
      <c r="AA111" s="98"/>
      <c r="AB111" s="22"/>
      <c r="AC111" s="22"/>
      <c r="AD111" s="22"/>
      <c r="AE111" s="22"/>
      <c r="AF111" s="22"/>
      <c r="AG111" s="22"/>
      <c r="AH111" s="22"/>
      <c r="AI111" s="22"/>
      <c r="AJ111" s="32"/>
      <c r="AK111" s="22"/>
      <c r="AL111" s="32"/>
      <c r="AM111" s="22"/>
      <c r="AN111" s="22"/>
      <c r="AO111" s="33"/>
    </row>
    <row r="112" spans="1:41" x14ac:dyDescent="0.25">
      <c r="A112" s="22"/>
      <c r="B112" s="22"/>
      <c r="C112" s="28"/>
      <c r="D112" s="22"/>
      <c r="E112" s="22"/>
      <c r="F112" s="22"/>
      <c r="G112" s="40"/>
      <c r="H112" s="22"/>
      <c r="I112" s="29"/>
      <c r="J112" s="37"/>
      <c r="K112" s="30"/>
      <c r="L112" s="22"/>
      <c r="M112" s="22"/>
      <c r="N112" s="22"/>
      <c r="O112" s="22"/>
      <c r="Q112" s="22"/>
      <c r="R112" s="22"/>
      <c r="S112" s="22"/>
      <c r="T112" s="31"/>
      <c r="U112" s="22"/>
      <c r="V112" s="22"/>
      <c r="W112" s="22"/>
      <c r="X112" s="22"/>
      <c r="Y112" s="22"/>
      <c r="Z112" s="22"/>
      <c r="AA112" s="98"/>
      <c r="AB112" s="22"/>
      <c r="AC112" s="22"/>
      <c r="AD112" s="22"/>
      <c r="AE112" s="22"/>
      <c r="AF112" s="22"/>
      <c r="AG112" s="22"/>
      <c r="AH112" s="22"/>
      <c r="AI112" s="22"/>
      <c r="AJ112" s="32"/>
      <c r="AK112" s="22"/>
      <c r="AL112" s="32"/>
      <c r="AM112" s="22"/>
      <c r="AN112" s="22"/>
      <c r="AO112" s="33"/>
    </row>
    <row r="113" spans="1:41" x14ac:dyDescent="0.25">
      <c r="A113" s="22"/>
      <c r="B113" s="22"/>
      <c r="C113" s="28"/>
      <c r="D113" s="22"/>
      <c r="E113" s="22"/>
      <c r="F113" s="22"/>
      <c r="G113" s="40"/>
      <c r="H113" s="22"/>
      <c r="I113" s="29"/>
      <c r="J113" s="37"/>
      <c r="K113" s="30"/>
      <c r="L113" s="22"/>
      <c r="M113" s="22"/>
      <c r="N113" s="22"/>
      <c r="O113" s="22"/>
      <c r="Q113" s="22"/>
      <c r="R113" s="22"/>
      <c r="S113" s="22"/>
      <c r="T113" s="31"/>
      <c r="U113" s="22"/>
      <c r="V113" s="22"/>
      <c r="W113" s="22"/>
      <c r="X113" s="22"/>
      <c r="Y113" s="22"/>
      <c r="Z113" s="22"/>
      <c r="AA113" s="98"/>
      <c r="AB113" s="22"/>
      <c r="AC113" s="22"/>
      <c r="AD113" s="22"/>
      <c r="AE113" s="22"/>
      <c r="AF113" s="22"/>
      <c r="AG113" s="22"/>
      <c r="AH113" s="22"/>
      <c r="AI113" s="22"/>
      <c r="AJ113" s="32"/>
      <c r="AK113" s="22"/>
      <c r="AL113" s="32"/>
      <c r="AM113" s="22"/>
      <c r="AN113" s="22"/>
      <c r="AO113" s="33"/>
    </row>
    <row r="114" spans="1:41" x14ac:dyDescent="0.25">
      <c r="A114" s="22"/>
      <c r="B114" s="22"/>
      <c r="C114" s="28"/>
      <c r="D114" s="22"/>
      <c r="E114" s="22"/>
      <c r="F114" s="22"/>
      <c r="G114" s="40"/>
      <c r="H114" s="22"/>
      <c r="I114" s="29"/>
      <c r="J114" s="37"/>
      <c r="K114" s="30"/>
      <c r="L114" s="22"/>
      <c r="M114" s="22"/>
      <c r="N114" s="22"/>
      <c r="O114" s="22"/>
      <c r="Q114" s="22"/>
      <c r="R114" s="22"/>
      <c r="S114" s="22"/>
      <c r="T114" s="31"/>
      <c r="U114" s="22"/>
      <c r="V114" s="22"/>
      <c r="W114" s="22"/>
      <c r="X114" s="22"/>
      <c r="Y114" s="22"/>
      <c r="Z114" s="22"/>
      <c r="AA114" s="98"/>
      <c r="AB114" s="22"/>
      <c r="AC114" s="22"/>
      <c r="AD114" s="22"/>
      <c r="AE114" s="22"/>
      <c r="AF114" s="22"/>
      <c r="AG114" s="22"/>
      <c r="AH114" s="22"/>
      <c r="AI114" s="22"/>
      <c r="AJ114" s="32"/>
      <c r="AK114" s="22"/>
      <c r="AL114" s="32"/>
      <c r="AM114" s="22"/>
      <c r="AN114" s="22"/>
      <c r="AO114" s="33"/>
    </row>
    <row r="115" spans="1:41" x14ac:dyDescent="0.25">
      <c r="A115" s="22"/>
      <c r="B115" s="22"/>
      <c r="C115" s="28"/>
      <c r="D115" s="22"/>
      <c r="E115" s="22"/>
      <c r="F115" s="22"/>
      <c r="G115" s="40"/>
      <c r="H115" s="22"/>
      <c r="I115" s="29"/>
      <c r="J115" s="37"/>
      <c r="K115" s="30"/>
      <c r="L115" s="22"/>
      <c r="M115" s="22"/>
      <c r="N115" s="22"/>
      <c r="O115" s="22"/>
      <c r="Q115" s="22"/>
      <c r="R115" s="22"/>
      <c r="S115" s="22"/>
      <c r="T115" s="31"/>
      <c r="U115" s="22"/>
      <c r="V115" s="22"/>
      <c r="W115" s="22"/>
      <c r="X115" s="22"/>
      <c r="Y115" s="22"/>
      <c r="Z115" s="22"/>
      <c r="AA115" s="98"/>
      <c r="AB115" s="22"/>
      <c r="AC115" s="22"/>
      <c r="AD115" s="22"/>
      <c r="AE115" s="22"/>
      <c r="AF115" s="22"/>
      <c r="AG115" s="22"/>
      <c r="AH115" s="22"/>
      <c r="AI115" s="22"/>
      <c r="AJ115" s="32"/>
      <c r="AK115" s="22"/>
      <c r="AL115" s="32"/>
      <c r="AM115" s="22"/>
      <c r="AN115" s="22"/>
      <c r="AO115" s="33"/>
    </row>
    <row r="116" spans="1:41" x14ac:dyDescent="0.25">
      <c r="A116" s="22"/>
      <c r="B116" s="22"/>
      <c r="C116" s="28"/>
      <c r="D116" s="22"/>
      <c r="E116" s="22"/>
      <c r="F116" s="22"/>
      <c r="G116" s="40"/>
      <c r="H116" s="22"/>
      <c r="I116" s="29"/>
      <c r="J116" s="37"/>
      <c r="K116" s="30"/>
      <c r="L116" s="22"/>
      <c r="M116" s="22"/>
      <c r="N116" s="22"/>
      <c r="O116" s="22"/>
      <c r="Q116" s="22"/>
      <c r="R116" s="22"/>
      <c r="S116" s="22"/>
      <c r="T116" s="31"/>
      <c r="U116" s="22"/>
      <c r="V116" s="22"/>
      <c r="W116" s="22"/>
      <c r="X116" s="22"/>
      <c r="Y116" s="22"/>
      <c r="Z116" s="22"/>
      <c r="AA116" s="98"/>
      <c r="AB116" s="22"/>
      <c r="AC116" s="22"/>
      <c r="AD116" s="22"/>
      <c r="AE116" s="22"/>
      <c r="AF116" s="22"/>
      <c r="AG116" s="22"/>
      <c r="AH116" s="22"/>
      <c r="AI116" s="22"/>
      <c r="AJ116" s="32"/>
      <c r="AK116" s="22"/>
      <c r="AL116" s="32"/>
      <c r="AM116" s="22"/>
      <c r="AN116" s="22"/>
      <c r="AO116" s="33"/>
    </row>
    <row r="117" spans="1:41" x14ac:dyDescent="0.25">
      <c r="A117" s="22"/>
      <c r="B117" s="22"/>
      <c r="C117" s="28"/>
      <c r="D117" s="22"/>
      <c r="E117" s="22"/>
      <c r="F117" s="22"/>
      <c r="G117" s="40"/>
      <c r="H117" s="22"/>
      <c r="I117" s="29"/>
      <c r="J117" s="37"/>
      <c r="K117" s="30"/>
      <c r="L117" s="22"/>
      <c r="M117" s="22"/>
      <c r="N117" s="22"/>
      <c r="O117" s="22"/>
      <c r="Q117" s="22"/>
      <c r="R117" s="22"/>
      <c r="S117" s="22"/>
      <c r="T117" s="31"/>
      <c r="U117" s="22"/>
      <c r="V117" s="22"/>
      <c r="W117" s="22"/>
      <c r="X117" s="22"/>
      <c r="Y117" s="22"/>
      <c r="Z117" s="22"/>
      <c r="AA117" s="98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</row>
    <row r="118" spans="1:41" x14ac:dyDescent="0.25">
      <c r="A118" s="22"/>
      <c r="B118" s="22"/>
      <c r="C118" s="28"/>
      <c r="D118" s="22"/>
      <c r="E118" s="22"/>
      <c r="F118" s="22"/>
      <c r="G118" s="40"/>
      <c r="H118" s="22"/>
      <c r="I118" s="29"/>
      <c r="J118" s="37"/>
      <c r="K118" s="30"/>
      <c r="L118" s="22"/>
      <c r="M118" s="22"/>
      <c r="N118" s="22"/>
      <c r="O118" s="22"/>
      <c r="Q118" s="22"/>
      <c r="R118" s="22"/>
      <c r="S118" s="22"/>
      <c r="T118" s="31"/>
      <c r="U118" s="22"/>
      <c r="V118" s="22"/>
      <c r="W118" s="22"/>
      <c r="X118" s="22"/>
      <c r="Y118" s="22"/>
      <c r="Z118" s="22"/>
      <c r="AA118" s="98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</row>
    <row r="119" spans="1:41" x14ac:dyDescent="0.25">
      <c r="A119" s="22"/>
      <c r="B119" s="22"/>
      <c r="C119" s="28"/>
      <c r="D119" s="22"/>
      <c r="E119" s="22"/>
      <c r="F119" s="22"/>
      <c r="G119" s="40"/>
      <c r="H119" s="22"/>
      <c r="I119" s="29"/>
      <c r="J119" s="37"/>
      <c r="K119" s="30"/>
      <c r="L119" s="22"/>
      <c r="M119" s="22"/>
      <c r="N119" s="22"/>
      <c r="O119" s="22"/>
      <c r="Q119" s="22"/>
      <c r="R119" s="22"/>
      <c r="S119" s="22"/>
      <c r="T119" s="31"/>
      <c r="U119" s="22"/>
      <c r="V119" s="22"/>
      <c r="W119" s="22"/>
      <c r="X119" s="22"/>
      <c r="Y119" s="22"/>
      <c r="Z119" s="22"/>
      <c r="AA119" s="98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</row>
    <row r="120" spans="1:41" x14ac:dyDescent="0.25">
      <c r="A120" s="22"/>
      <c r="B120" s="22"/>
      <c r="C120" s="28"/>
      <c r="D120" s="22"/>
      <c r="E120" s="22"/>
      <c r="F120" s="22"/>
      <c r="G120" s="40"/>
      <c r="H120" s="22"/>
      <c r="I120" s="29"/>
      <c r="J120" s="37"/>
      <c r="K120" s="30"/>
      <c r="L120" s="22"/>
      <c r="M120" s="22"/>
      <c r="N120" s="22"/>
      <c r="O120" s="22"/>
      <c r="Q120" s="22"/>
      <c r="R120" s="22"/>
      <c r="S120" s="22"/>
      <c r="T120" s="31"/>
      <c r="U120" s="22"/>
      <c r="V120" s="22"/>
      <c r="W120" s="22"/>
      <c r="X120" s="22"/>
      <c r="Y120" s="22"/>
      <c r="Z120" s="22"/>
      <c r="AA120" s="98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</row>
    <row r="121" spans="1:41" x14ac:dyDescent="0.25">
      <c r="A121" s="22"/>
      <c r="B121" s="22"/>
      <c r="C121" s="28"/>
      <c r="D121" s="22"/>
      <c r="E121" s="22"/>
      <c r="F121" s="22"/>
      <c r="G121" s="40"/>
      <c r="H121" s="22"/>
      <c r="I121" s="29"/>
      <c r="J121" s="37"/>
      <c r="K121" s="30"/>
      <c r="L121" s="22"/>
      <c r="M121" s="22"/>
      <c r="N121" s="22"/>
      <c r="O121" s="22"/>
      <c r="Q121" s="22"/>
      <c r="R121" s="22"/>
      <c r="S121" s="22"/>
      <c r="T121" s="31"/>
      <c r="U121" s="22"/>
      <c r="V121" s="22"/>
      <c r="W121" s="22"/>
      <c r="X121" s="22"/>
      <c r="Y121" s="22"/>
      <c r="Z121" s="22"/>
      <c r="AA121" s="98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</row>
    <row r="122" spans="1:41" x14ac:dyDescent="0.25">
      <c r="A122" s="22"/>
      <c r="B122" s="22"/>
      <c r="C122" s="28"/>
      <c r="D122" s="22"/>
      <c r="E122" s="22"/>
      <c r="F122" s="22"/>
      <c r="G122" s="40"/>
      <c r="H122" s="22"/>
      <c r="I122" s="29"/>
      <c r="J122" s="37"/>
      <c r="K122" s="30"/>
      <c r="L122" s="22"/>
      <c r="M122" s="22"/>
      <c r="N122" s="22"/>
      <c r="O122" s="22"/>
      <c r="Q122" s="22"/>
      <c r="R122" s="22"/>
      <c r="S122" s="22"/>
      <c r="T122" s="31"/>
      <c r="U122" s="22"/>
      <c r="V122" s="22"/>
      <c r="W122" s="22"/>
      <c r="X122" s="22"/>
      <c r="Y122" s="22"/>
      <c r="Z122" s="22"/>
      <c r="AA122" s="98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</row>
    <row r="123" spans="1:41" x14ac:dyDescent="0.25">
      <c r="A123" s="22"/>
      <c r="B123" s="22"/>
      <c r="C123" s="28"/>
      <c r="D123" s="22"/>
      <c r="E123" s="22"/>
      <c r="F123" s="22"/>
      <c r="G123" s="40"/>
      <c r="H123" s="22"/>
      <c r="I123" s="29"/>
      <c r="J123" s="37"/>
      <c r="K123" s="30"/>
      <c r="L123" s="22"/>
      <c r="M123" s="22"/>
      <c r="N123" s="22"/>
      <c r="O123" s="22"/>
      <c r="Q123" s="22"/>
      <c r="R123" s="22"/>
      <c r="S123" s="22"/>
      <c r="T123" s="31"/>
      <c r="U123" s="22"/>
      <c r="V123" s="22"/>
      <c r="W123" s="22"/>
      <c r="X123" s="22"/>
      <c r="Y123" s="22"/>
      <c r="Z123" s="22"/>
      <c r="AA123" s="98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</row>
    <row r="124" spans="1:41" x14ac:dyDescent="0.25">
      <c r="A124" s="22"/>
      <c r="B124" s="22"/>
      <c r="C124" s="28"/>
      <c r="D124" s="22"/>
      <c r="E124" s="22"/>
      <c r="F124" s="22"/>
      <c r="G124" s="40"/>
      <c r="H124" s="22"/>
      <c r="I124" s="29"/>
      <c r="J124" s="37"/>
      <c r="K124" s="30"/>
      <c r="L124" s="22"/>
      <c r="M124" s="22"/>
      <c r="N124" s="22"/>
      <c r="O124" s="22"/>
      <c r="Q124" s="22"/>
      <c r="R124" s="22"/>
      <c r="S124" s="22"/>
      <c r="T124" s="31"/>
      <c r="U124" s="22"/>
      <c r="V124" s="22"/>
      <c r="W124" s="22"/>
      <c r="X124" s="22"/>
      <c r="Y124" s="22"/>
      <c r="Z124" s="22"/>
      <c r="AA124" s="98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</row>
    <row r="125" spans="1:41" x14ac:dyDescent="0.25">
      <c r="A125" s="22"/>
      <c r="B125" s="22"/>
      <c r="C125" s="28"/>
      <c r="D125" s="22"/>
      <c r="E125" s="22"/>
      <c r="F125" s="22"/>
      <c r="G125" s="40"/>
      <c r="H125" s="22"/>
      <c r="I125" s="29"/>
      <c r="J125" s="37"/>
      <c r="K125" s="30"/>
      <c r="L125" s="22"/>
      <c r="M125" s="22"/>
      <c r="N125" s="22"/>
      <c r="O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98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</row>
    <row r="126" spans="1:41" x14ac:dyDescent="0.25">
      <c r="A126" s="22"/>
      <c r="B126" s="22"/>
      <c r="C126" s="28"/>
      <c r="D126" s="22"/>
      <c r="E126" s="22"/>
      <c r="F126" s="22"/>
      <c r="G126" s="40"/>
      <c r="H126" s="22"/>
      <c r="I126" s="29"/>
      <c r="J126" s="37"/>
      <c r="K126" s="30"/>
      <c r="L126" s="22"/>
      <c r="M126" s="22"/>
      <c r="N126" s="22"/>
      <c r="O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98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</row>
    <row r="127" spans="1:41" x14ac:dyDescent="0.25">
      <c r="A127" s="22"/>
      <c r="B127" s="22"/>
      <c r="C127" s="28"/>
      <c r="D127" s="22"/>
      <c r="E127" s="22"/>
      <c r="F127" s="22"/>
      <c r="G127" s="40"/>
      <c r="H127" s="22"/>
      <c r="I127" s="29"/>
      <c r="J127" s="37"/>
      <c r="K127" s="30"/>
      <c r="L127" s="22"/>
      <c r="M127" s="22"/>
      <c r="N127" s="22"/>
      <c r="O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98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</row>
    <row r="128" spans="1:41" x14ac:dyDescent="0.25">
      <c r="A128" s="22"/>
      <c r="B128" s="22"/>
      <c r="C128" s="28"/>
      <c r="D128" s="22"/>
      <c r="E128" s="22"/>
      <c r="F128" s="22"/>
      <c r="G128" s="40"/>
      <c r="H128" s="22"/>
      <c r="I128" s="29"/>
      <c r="J128" s="37"/>
      <c r="K128" s="30"/>
      <c r="L128" s="22"/>
      <c r="M128" s="22"/>
      <c r="N128" s="22"/>
      <c r="O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98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</row>
    <row r="129" spans="1:41" x14ac:dyDescent="0.25">
      <c r="A129" s="22"/>
      <c r="B129" s="22"/>
      <c r="C129" s="28"/>
      <c r="D129" s="22"/>
      <c r="E129" s="22"/>
      <c r="F129" s="22"/>
      <c r="G129" s="40"/>
      <c r="H129" s="22"/>
      <c r="I129" s="29"/>
      <c r="J129" s="37"/>
      <c r="K129" s="30"/>
      <c r="L129" s="22"/>
      <c r="M129" s="22"/>
      <c r="N129" s="22"/>
      <c r="O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98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</row>
    <row r="130" spans="1:41" x14ac:dyDescent="0.25">
      <c r="A130" s="22"/>
      <c r="B130" s="22"/>
      <c r="C130" s="28"/>
      <c r="D130" s="22"/>
      <c r="E130" s="22"/>
      <c r="F130" s="22"/>
      <c r="G130" s="40"/>
      <c r="H130" s="22"/>
      <c r="I130" s="29"/>
      <c r="J130" s="37"/>
      <c r="K130" s="30"/>
      <c r="L130" s="22"/>
      <c r="M130" s="22"/>
      <c r="N130" s="22"/>
      <c r="O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98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</row>
    <row r="131" spans="1:41" x14ac:dyDescent="0.25">
      <c r="A131" s="22"/>
      <c r="B131" s="22"/>
      <c r="C131" s="28"/>
      <c r="D131" s="22"/>
      <c r="E131" s="22"/>
      <c r="F131" s="22"/>
      <c r="G131" s="40"/>
      <c r="H131" s="22"/>
      <c r="I131" s="29"/>
      <c r="J131" s="37"/>
      <c r="K131" s="30"/>
      <c r="L131" s="22"/>
      <c r="M131" s="22"/>
      <c r="N131" s="22"/>
      <c r="O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98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</row>
    <row r="132" spans="1:41" x14ac:dyDescent="0.25">
      <c r="A132" s="22"/>
      <c r="B132" s="22"/>
      <c r="C132" s="28"/>
      <c r="D132" s="22"/>
      <c r="E132" s="22"/>
      <c r="F132" s="22"/>
      <c r="G132" s="40"/>
      <c r="H132" s="22"/>
      <c r="I132" s="29"/>
      <c r="J132" s="37"/>
      <c r="K132" s="30"/>
      <c r="L132" s="22"/>
      <c r="M132" s="22"/>
      <c r="N132" s="22"/>
      <c r="O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98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</row>
    <row r="133" spans="1:41" x14ac:dyDescent="0.25">
      <c r="A133" s="22"/>
      <c r="B133" s="22"/>
      <c r="C133" s="28"/>
      <c r="D133" s="22"/>
      <c r="E133" s="22"/>
      <c r="F133" s="22"/>
      <c r="G133" s="40"/>
      <c r="H133" s="22"/>
      <c r="I133" s="29"/>
      <c r="J133" s="37"/>
      <c r="K133" s="30"/>
      <c r="L133" s="22"/>
      <c r="M133" s="22"/>
      <c r="N133" s="22"/>
      <c r="O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98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</row>
    <row r="134" spans="1:41" x14ac:dyDescent="0.25">
      <c r="A134" s="22"/>
      <c r="B134" s="22"/>
      <c r="C134" s="28"/>
      <c r="D134" s="22"/>
      <c r="E134" s="22"/>
      <c r="F134" s="22"/>
      <c r="G134" s="40"/>
      <c r="H134" s="22"/>
      <c r="I134" s="29"/>
      <c r="J134" s="37"/>
      <c r="K134" s="30"/>
      <c r="L134" s="22"/>
      <c r="M134" s="22"/>
      <c r="N134" s="22"/>
      <c r="O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98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</row>
    <row r="135" spans="1:41" x14ac:dyDescent="0.25">
      <c r="A135" s="22"/>
      <c r="B135" s="22"/>
      <c r="C135" s="28"/>
      <c r="D135" s="22"/>
      <c r="E135" s="22"/>
      <c r="F135" s="22"/>
      <c r="G135" s="40"/>
      <c r="H135" s="22"/>
      <c r="I135" s="29"/>
      <c r="J135" s="37"/>
      <c r="K135" s="30"/>
      <c r="L135" s="22"/>
      <c r="M135" s="22"/>
      <c r="N135" s="22"/>
      <c r="O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98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</row>
    <row r="136" spans="1:41" x14ac:dyDescent="0.25">
      <c r="A136" s="22"/>
      <c r="B136" s="22"/>
      <c r="C136" s="28"/>
      <c r="D136" s="22"/>
      <c r="E136" s="22"/>
      <c r="F136" s="22"/>
      <c r="G136" s="40"/>
      <c r="H136" s="22"/>
      <c r="I136" s="29"/>
      <c r="J136" s="37"/>
      <c r="K136" s="30"/>
      <c r="L136" s="22"/>
      <c r="M136" s="22"/>
      <c r="N136" s="22"/>
      <c r="O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98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</row>
    <row r="137" spans="1:41" x14ac:dyDescent="0.25">
      <c r="B137" s="22"/>
      <c r="C137" s="28"/>
      <c r="D137" s="22"/>
      <c r="E137" s="22"/>
      <c r="F137" s="22"/>
      <c r="G137" s="40"/>
      <c r="H137" s="22"/>
      <c r="I137" s="29"/>
      <c r="J137" s="37"/>
      <c r="K137" s="30"/>
      <c r="L137" s="22"/>
      <c r="M137" s="22"/>
      <c r="N137" s="22"/>
      <c r="O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98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</row>
    <row r="138" spans="1:41" x14ac:dyDescent="0.25">
      <c r="B138" s="22"/>
      <c r="C138" s="28"/>
      <c r="D138" s="22"/>
      <c r="E138" s="22"/>
      <c r="F138" s="22"/>
      <c r="G138" s="40"/>
      <c r="H138" s="22"/>
      <c r="I138" s="29"/>
      <c r="J138" s="37"/>
      <c r="K138" s="30"/>
      <c r="L138" s="22"/>
      <c r="M138" s="22"/>
      <c r="N138" s="22"/>
      <c r="O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98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  <c r="AO138" s="22"/>
    </row>
    <row r="139" spans="1:41" x14ac:dyDescent="0.25">
      <c r="B139" s="22"/>
      <c r="C139" s="28"/>
      <c r="D139" s="22"/>
      <c r="E139" s="22"/>
      <c r="F139" s="22"/>
      <c r="G139" s="40"/>
      <c r="H139" s="22"/>
      <c r="I139" s="29"/>
      <c r="J139" s="37"/>
      <c r="K139" s="30"/>
      <c r="L139" s="22"/>
      <c r="M139" s="22"/>
      <c r="N139" s="22"/>
      <c r="O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98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O139" s="22"/>
    </row>
    <row r="140" spans="1:41" x14ac:dyDescent="0.25">
      <c r="B140" s="22"/>
      <c r="C140" s="28"/>
      <c r="D140" s="22"/>
      <c r="E140" s="22"/>
      <c r="F140" s="22"/>
      <c r="G140" s="40"/>
      <c r="H140" s="22"/>
      <c r="I140" s="29"/>
      <c r="J140" s="37"/>
      <c r="K140" s="30"/>
      <c r="L140" s="22"/>
      <c r="M140" s="22"/>
      <c r="N140" s="22"/>
      <c r="O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98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</row>
    <row r="141" spans="1:41" x14ac:dyDescent="0.25">
      <c r="B141" s="22"/>
      <c r="C141" s="28"/>
      <c r="D141" s="22"/>
      <c r="E141" s="22"/>
      <c r="F141" s="22"/>
      <c r="G141" s="40"/>
      <c r="H141" s="22"/>
      <c r="I141" s="29"/>
      <c r="J141" s="37"/>
      <c r="K141" s="30"/>
      <c r="L141" s="22"/>
      <c r="M141" s="22"/>
      <c r="N141" s="22"/>
      <c r="O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98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</row>
    <row r="142" spans="1:41" x14ac:dyDescent="0.25">
      <c r="B142" s="22"/>
      <c r="C142" s="28"/>
      <c r="D142" s="22"/>
      <c r="E142" s="22"/>
      <c r="F142" s="22"/>
      <c r="G142" s="40"/>
      <c r="H142" s="22"/>
      <c r="I142" s="29"/>
      <c r="J142" s="37"/>
      <c r="K142" s="30"/>
      <c r="L142" s="22"/>
      <c r="M142" s="22"/>
      <c r="N142" s="22"/>
      <c r="O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98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</row>
    <row r="143" spans="1:41" x14ac:dyDescent="0.25">
      <c r="B143" s="22"/>
      <c r="C143" s="28"/>
      <c r="D143" s="22"/>
      <c r="E143" s="22"/>
      <c r="F143" s="22"/>
      <c r="G143" s="40"/>
      <c r="H143" s="22"/>
      <c r="I143" s="29"/>
      <c r="J143" s="37"/>
      <c r="K143" s="30"/>
      <c r="L143" s="22"/>
      <c r="M143" s="22"/>
      <c r="N143" s="22"/>
      <c r="O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98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</row>
    <row r="144" spans="1:41" x14ac:dyDescent="0.25">
      <c r="B144" s="22"/>
      <c r="C144" s="28"/>
      <c r="D144" s="22"/>
      <c r="E144" s="22"/>
      <c r="F144" s="22"/>
      <c r="G144" s="40"/>
      <c r="H144" s="22"/>
      <c r="I144" s="29"/>
      <c r="J144" s="37"/>
      <c r="K144" s="30"/>
      <c r="L144" s="22"/>
      <c r="M144" s="22"/>
      <c r="N144" s="22"/>
      <c r="O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98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</row>
    <row r="145" spans="2:41" x14ac:dyDescent="0.25">
      <c r="B145" s="22"/>
      <c r="C145" s="28"/>
      <c r="D145" s="22"/>
      <c r="E145" s="22"/>
      <c r="F145" s="22"/>
      <c r="G145" s="40"/>
      <c r="H145" s="22"/>
      <c r="I145" s="29"/>
      <c r="J145" s="37"/>
      <c r="K145" s="30"/>
      <c r="L145" s="22"/>
      <c r="M145" s="22"/>
      <c r="N145" s="22"/>
      <c r="O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98"/>
      <c r="AB145" s="22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  <c r="AM145" s="22"/>
      <c r="AN145" s="22"/>
      <c r="AO145" s="22"/>
    </row>
    <row r="146" spans="2:41" x14ac:dyDescent="0.25">
      <c r="B146" s="22"/>
      <c r="C146" s="28"/>
      <c r="D146" s="22"/>
      <c r="E146" s="22"/>
      <c r="F146" s="22"/>
      <c r="G146" s="40"/>
      <c r="H146" s="22"/>
      <c r="I146" s="29"/>
      <c r="J146" s="37"/>
      <c r="K146" s="30"/>
      <c r="L146" s="22"/>
      <c r="M146" s="22"/>
      <c r="N146" s="22"/>
      <c r="O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98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</row>
    <row r="147" spans="2:41" x14ac:dyDescent="0.25">
      <c r="B147" s="22"/>
      <c r="C147" s="28"/>
      <c r="D147" s="22"/>
      <c r="E147" s="22"/>
      <c r="F147" s="22"/>
      <c r="G147" s="40"/>
      <c r="H147" s="22"/>
      <c r="I147" s="29"/>
      <c r="J147" s="37"/>
      <c r="K147" s="30"/>
      <c r="L147" s="22"/>
      <c r="M147" s="22"/>
      <c r="N147" s="22"/>
      <c r="O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98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  <c r="AM147" s="22"/>
      <c r="AN147" s="22"/>
      <c r="AO147" s="22"/>
    </row>
    <row r="148" spans="2:41" x14ac:dyDescent="0.25">
      <c r="B148" s="22"/>
      <c r="C148" s="28"/>
      <c r="D148" s="22"/>
      <c r="E148" s="22"/>
      <c r="F148" s="22"/>
      <c r="G148" s="40"/>
      <c r="H148" s="22"/>
      <c r="I148" s="29"/>
      <c r="J148" s="37"/>
      <c r="K148" s="30"/>
      <c r="L148" s="22"/>
      <c r="M148" s="22"/>
      <c r="N148" s="22"/>
      <c r="O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98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  <c r="AM148" s="22"/>
      <c r="AN148" s="22"/>
      <c r="AO148" s="22"/>
    </row>
    <row r="149" spans="2:41" x14ac:dyDescent="0.25">
      <c r="B149" s="22"/>
      <c r="C149" s="28"/>
      <c r="D149" s="22"/>
      <c r="E149" s="22"/>
      <c r="F149" s="22"/>
      <c r="G149" s="40"/>
      <c r="H149" s="22"/>
      <c r="I149" s="29"/>
      <c r="J149" s="37"/>
      <c r="K149" s="30"/>
      <c r="L149" s="22"/>
      <c r="M149" s="22"/>
      <c r="N149" s="22"/>
      <c r="O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98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  <c r="AM149" s="22"/>
      <c r="AN149" s="22"/>
      <c r="AO149" s="22"/>
    </row>
    <row r="150" spans="2:41" x14ac:dyDescent="0.25">
      <c r="B150" s="22"/>
      <c r="C150" s="28"/>
      <c r="D150" s="22"/>
      <c r="E150" s="22"/>
      <c r="F150" s="22"/>
      <c r="G150" s="40"/>
      <c r="H150" s="22"/>
      <c r="I150" s="29"/>
      <c r="J150" s="37"/>
      <c r="K150" s="30"/>
      <c r="L150" s="22"/>
      <c r="M150" s="22"/>
      <c r="N150" s="22"/>
      <c r="O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98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</row>
  </sheetData>
  <sortState xmlns:xlrd2="http://schemas.microsoft.com/office/spreadsheetml/2017/richdata2" ref="B3:AO81">
    <sortCondition ref="B3:B81"/>
  </sortState>
  <mergeCells count="345">
    <mergeCell ref="AO73:AO75"/>
    <mergeCell ref="AI73:AI75"/>
    <mergeCell ref="AJ73:AJ75"/>
    <mergeCell ref="AL73:AL75"/>
    <mergeCell ref="AM73:AM75"/>
    <mergeCell ref="AN73:AN75"/>
    <mergeCell ref="V73:V75"/>
    <mergeCell ref="W73:W75"/>
    <mergeCell ref="Y73:Y75"/>
    <mergeCell ref="AA73:AA75"/>
    <mergeCell ref="AD73:AD75"/>
    <mergeCell ref="Q73:Q75"/>
    <mergeCell ref="R73:R75"/>
    <mergeCell ref="S73:S75"/>
    <mergeCell ref="T73:T75"/>
    <mergeCell ref="U73:U75"/>
    <mergeCell ref="A73:A75"/>
    <mergeCell ref="B73:B75"/>
    <mergeCell ref="C73:C75"/>
    <mergeCell ref="D73:D75"/>
    <mergeCell ref="E73:E75"/>
    <mergeCell ref="F73:F75"/>
    <mergeCell ref="G73:G75"/>
    <mergeCell ref="J73:J75"/>
    <mergeCell ref="L73:L75"/>
    <mergeCell ref="M73:M75"/>
    <mergeCell ref="N73:N75"/>
    <mergeCell ref="A45:A46"/>
    <mergeCell ref="B45:B46"/>
    <mergeCell ref="L45:L46"/>
    <mergeCell ref="M45:M46"/>
    <mergeCell ref="AN43:AN44"/>
    <mergeCell ref="AN45:AN46"/>
    <mergeCell ref="AO43:AO44"/>
    <mergeCell ref="AO45:AO46"/>
    <mergeCell ref="AM43:AM44"/>
    <mergeCell ref="AM45:AM46"/>
    <mergeCell ref="AI43:AI44"/>
    <mergeCell ref="AI45:AI46"/>
    <mergeCell ref="AJ43:AJ44"/>
    <mergeCell ref="AJ45:AJ46"/>
    <mergeCell ref="AL43:AL44"/>
    <mergeCell ref="AL45:AL46"/>
    <mergeCell ref="Y43:Y44"/>
    <mergeCell ref="Y45:Y46"/>
    <mergeCell ref="AA43:AA44"/>
    <mergeCell ref="AA45:AA46"/>
    <mergeCell ref="AD43:AD44"/>
    <mergeCell ref="AD45:AD46"/>
    <mergeCell ref="U43:U44"/>
    <mergeCell ref="U45:U46"/>
    <mergeCell ref="V43:V44"/>
    <mergeCell ref="V45:V46"/>
    <mergeCell ref="W43:W44"/>
    <mergeCell ref="W45:W46"/>
    <mergeCell ref="R43:R44"/>
    <mergeCell ref="R45:R46"/>
    <mergeCell ref="S43:S44"/>
    <mergeCell ref="S45:S46"/>
    <mergeCell ref="T43:T44"/>
    <mergeCell ref="T45:T46"/>
    <mergeCell ref="J43:J44"/>
    <mergeCell ref="L43:L44"/>
    <mergeCell ref="M43:O44"/>
    <mergeCell ref="Q43:Q44"/>
    <mergeCell ref="Q45:Q46"/>
    <mergeCell ref="F43:F44"/>
    <mergeCell ref="G43:G44"/>
    <mergeCell ref="F45:F46"/>
    <mergeCell ref="G45:G46"/>
    <mergeCell ref="C45:C46"/>
    <mergeCell ref="D45:D46"/>
    <mergeCell ref="E45:E46"/>
    <mergeCell ref="A43:A44"/>
    <mergeCell ref="B43:B44"/>
    <mergeCell ref="C43:C44"/>
    <mergeCell ref="D43:D44"/>
    <mergeCell ref="E43:E44"/>
    <mergeCell ref="AJ39:AJ40"/>
    <mergeCell ref="Q39:Q40"/>
    <mergeCell ref="R39:R40"/>
    <mergeCell ref="S39:S40"/>
    <mergeCell ref="T39:T40"/>
    <mergeCell ref="U39:U40"/>
    <mergeCell ref="F39:F40"/>
    <mergeCell ref="G39:G40"/>
    <mergeCell ref="J39:J40"/>
    <mergeCell ref="I39:I40"/>
    <mergeCell ref="L39:O40"/>
    <mergeCell ref="A39:A40"/>
    <mergeCell ref="B39:B40"/>
    <mergeCell ref="C39:C40"/>
    <mergeCell ref="D39:D40"/>
    <mergeCell ref="E39:E40"/>
    <mergeCell ref="AL39:AL40"/>
    <mergeCell ref="AN39:AN40"/>
    <mergeCell ref="AM39:AM40"/>
    <mergeCell ref="AO39:AO40"/>
    <mergeCell ref="V39:V40"/>
    <mergeCell ref="W39:W40"/>
    <mergeCell ref="AA39:AA40"/>
    <mergeCell ref="AD39:AD40"/>
    <mergeCell ref="AI39:AI40"/>
    <mergeCell ref="F36:F37"/>
    <mergeCell ref="G36:G37"/>
    <mergeCell ref="I36:I37"/>
    <mergeCell ref="A36:A37"/>
    <mergeCell ref="B36:B37"/>
    <mergeCell ref="C36:C37"/>
    <mergeCell ref="D36:D37"/>
    <mergeCell ref="AJ36:AJ37"/>
    <mergeCell ref="AL36:AL37"/>
    <mergeCell ref="V36:V37"/>
    <mergeCell ref="W36:W37"/>
    <mergeCell ref="Y36:Y37"/>
    <mergeCell ref="AA36:AA37"/>
    <mergeCell ref="AC36:AC37"/>
    <mergeCell ref="AD36:AD37"/>
    <mergeCell ref="AI36:AI37"/>
    <mergeCell ref="AO29:AO31"/>
    <mergeCell ref="AM29:AM31"/>
    <mergeCell ref="V29:V31"/>
    <mergeCell ref="W29:W31"/>
    <mergeCell ref="Y29:Y31"/>
    <mergeCell ref="AD29:AD31"/>
    <mergeCell ref="AI29:AI31"/>
    <mergeCell ref="AA29:AA31"/>
    <mergeCell ref="Q36:Q37"/>
    <mergeCell ref="R36:R37"/>
    <mergeCell ref="S36:S37"/>
    <mergeCell ref="T36:T37"/>
    <mergeCell ref="U36:U37"/>
    <mergeCell ref="AM36:AM37"/>
    <mergeCell ref="AN36:AN37"/>
    <mergeCell ref="AO36:AO37"/>
    <mergeCell ref="U29:U31"/>
    <mergeCell ref="F29:F31"/>
    <mergeCell ref="G29:G31"/>
    <mergeCell ref="H29:H31"/>
    <mergeCell ref="I29:I30"/>
    <mergeCell ref="J29:J31"/>
    <mergeCell ref="AJ29:AJ31"/>
    <mergeCell ref="AL29:AL31"/>
    <mergeCell ref="AN29:AN31"/>
    <mergeCell ref="B29:B31"/>
    <mergeCell ref="A29:A31"/>
    <mergeCell ref="C29:C31"/>
    <mergeCell ref="D29:D31"/>
    <mergeCell ref="E29:E31"/>
    <mergeCell ref="AL26:AL28"/>
    <mergeCell ref="AM26:AM28"/>
    <mergeCell ref="AN26:AN28"/>
    <mergeCell ref="AO26:AO28"/>
    <mergeCell ref="AA26:AA28"/>
    <mergeCell ref="F26:F28"/>
    <mergeCell ref="G26:G28"/>
    <mergeCell ref="I26:I27"/>
    <mergeCell ref="L26:L28"/>
    <mergeCell ref="M26:O28"/>
    <mergeCell ref="A26:A28"/>
    <mergeCell ref="B26:B28"/>
    <mergeCell ref="C26:C28"/>
    <mergeCell ref="D26:D28"/>
    <mergeCell ref="E26:E28"/>
    <mergeCell ref="Q29:Q31"/>
    <mergeCell ref="R29:R31"/>
    <mergeCell ref="S29:S31"/>
    <mergeCell ref="T29:T31"/>
    <mergeCell ref="AN22:AN24"/>
    <mergeCell ref="AO22:AO24"/>
    <mergeCell ref="AM22:AM24"/>
    <mergeCell ref="Q26:Q28"/>
    <mergeCell ref="R26:R28"/>
    <mergeCell ref="S26:S28"/>
    <mergeCell ref="T26:T28"/>
    <mergeCell ref="U26:U28"/>
    <mergeCell ref="V26:V28"/>
    <mergeCell ref="W26:W28"/>
    <mergeCell ref="Y26:Y28"/>
    <mergeCell ref="AD26:AD28"/>
    <mergeCell ref="AI26:AI28"/>
    <mergeCell ref="AJ26:AJ28"/>
    <mergeCell ref="AD22:AD24"/>
    <mergeCell ref="AI22:AI24"/>
    <mergeCell ref="AJ22:AJ24"/>
    <mergeCell ref="AL22:AL24"/>
    <mergeCell ref="T22:T24"/>
    <mergeCell ref="U22:U24"/>
    <mergeCell ref="V22:V24"/>
    <mergeCell ref="W22:W24"/>
    <mergeCell ref="AA22:AA24"/>
    <mergeCell ref="AN20:AN21"/>
    <mergeCell ref="AO20:AO21"/>
    <mergeCell ref="A22:A24"/>
    <mergeCell ref="B22:B24"/>
    <mergeCell ref="C22:C24"/>
    <mergeCell ref="D22:D24"/>
    <mergeCell ref="E22:E24"/>
    <mergeCell ref="F22:F24"/>
    <mergeCell ref="G22:G24"/>
    <mergeCell ref="N22:N23"/>
    <mergeCell ref="L22:L24"/>
    <mergeCell ref="M22:M24"/>
    <mergeCell ref="I22:I24"/>
    <mergeCell ref="Q22:Q24"/>
    <mergeCell ref="R22:R24"/>
    <mergeCell ref="S22:S24"/>
    <mergeCell ref="V20:V21"/>
    <mergeCell ref="W20:W21"/>
    <mergeCell ref="AD20:AD21"/>
    <mergeCell ref="AA20:AA21"/>
    <mergeCell ref="AM20:AM21"/>
    <mergeCell ref="AI20:AI21"/>
    <mergeCell ref="AJ20:AJ21"/>
    <mergeCell ref="AL20:AL21"/>
    <mergeCell ref="A20:A21"/>
    <mergeCell ref="B20:B21"/>
    <mergeCell ref="C20:C21"/>
    <mergeCell ref="F20:F21"/>
    <mergeCell ref="G20:G21"/>
    <mergeCell ref="AI15:AI19"/>
    <mergeCell ref="AJ15:AJ19"/>
    <mergeCell ref="AL15:AL19"/>
    <mergeCell ref="AN15:AN19"/>
    <mergeCell ref="K15:K19"/>
    <mergeCell ref="L15:L19"/>
    <mergeCell ref="M15:M19"/>
    <mergeCell ref="N15:N19"/>
    <mergeCell ref="O15:O19"/>
    <mergeCell ref="F15:F19"/>
    <mergeCell ref="G15:G19"/>
    <mergeCell ref="H15:H19"/>
    <mergeCell ref="I15:I19"/>
    <mergeCell ref="J15:J19"/>
    <mergeCell ref="Q20:Q21"/>
    <mergeCell ref="R20:R21"/>
    <mergeCell ref="S20:S21"/>
    <mergeCell ref="T20:T21"/>
    <mergeCell ref="U20:U21"/>
    <mergeCell ref="AO15:AO19"/>
    <mergeCell ref="AM15:AM19"/>
    <mergeCell ref="W15:W19"/>
    <mergeCell ref="Y15:Y19"/>
    <mergeCell ref="AA15:AA19"/>
    <mergeCell ref="AC15:AC19"/>
    <mergeCell ref="AD15:AD19"/>
    <mergeCell ref="R15:R19"/>
    <mergeCell ref="S15:S19"/>
    <mergeCell ref="T15:T19"/>
    <mergeCell ref="U15:U19"/>
    <mergeCell ref="V15:V19"/>
    <mergeCell ref="B11:B13"/>
    <mergeCell ref="A11:A13"/>
    <mergeCell ref="B15:B19"/>
    <mergeCell ref="A15:A19"/>
    <mergeCell ref="C15:C19"/>
    <mergeCell ref="L1:O1"/>
    <mergeCell ref="Q1:W1"/>
    <mergeCell ref="AI6:AI7"/>
    <mergeCell ref="X6:X7"/>
    <mergeCell ref="Y6:Y7"/>
    <mergeCell ref="L3:O3"/>
    <mergeCell ref="AJ6:AJ7"/>
    <mergeCell ref="AL6:AL7"/>
    <mergeCell ref="AN6:AN7"/>
    <mergeCell ref="AO6:AO7"/>
    <mergeCell ref="AM6:AM7"/>
    <mergeCell ref="V6:V7"/>
    <mergeCell ref="A6:A7"/>
    <mergeCell ref="B6:B7"/>
    <mergeCell ref="C6:C7"/>
    <mergeCell ref="D6:D7"/>
    <mergeCell ref="F6:F7"/>
    <mergeCell ref="E6:E7"/>
    <mergeCell ref="L6:L7"/>
    <mergeCell ref="M6:M7"/>
    <mergeCell ref="N6:N7"/>
    <mergeCell ref="Q6:Q7"/>
    <mergeCell ref="G6:G7"/>
    <mergeCell ref="AA6:AA7"/>
    <mergeCell ref="AB6:AB7"/>
    <mergeCell ref="AC6:AC7"/>
    <mergeCell ref="AD6:AD7"/>
    <mergeCell ref="T6:T7"/>
    <mergeCell ref="U6:U7"/>
    <mergeCell ref="W6:W7"/>
    <mergeCell ref="R6:R7"/>
    <mergeCell ref="S6:S7"/>
    <mergeCell ref="Q11:Q13"/>
    <mergeCell ref="R11:R13"/>
    <mergeCell ref="S11:S13"/>
    <mergeCell ref="L54:O54"/>
    <mergeCell ref="L50:O50"/>
    <mergeCell ref="L52:O52"/>
    <mergeCell ref="L49:O49"/>
    <mergeCell ref="L9:O9"/>
    <mergeCell ref="Q15:Q19"/>
    <mergeCell ref="L8:O8"/>
    <mergeCell ref="L38:O38"/>
    <mergeCell ref="L47:O47"/>
    <mergeCell ref="O20:O21"/>
    <mergeCell ref="L29:L31"/>
    <mergeCell ref="M29:M31"/>
    <mergeCell ref="N29:N31"/>
    <mergeCell ref="L20:L21"/>
    <mergeCell ref="M20:M21"/>
    <mergeCell ref="N20:N21"/>
    <mergeCell ref="L80:O80"/>
    <mergeCell ref="C11:C13"/>
    <mergeCell ref="D11:D13"/>
    <mergeCell ref="E11:E13"/>
    <mergeCell ref="F11:F13"/>
    <mergeCell ref="G11:G13"/>
    <mergeCell ref="N11:N13"/>
    <mergeCell ref="M11:M13"/>
    <mergeCell ref="L11:L13"/>
    <mergeCell ref="I11:I13"/>
    <mergeCell ref="J11:J13"/>
    <mergeCell ref="L48:O48"/>
    <mergeCell ref="L51:O51"/>
    <mergeCell ref="L53:O53"/>
    <mergeCell ref="L62:O62"/>
    <mergeCell ref="D15:D19"/>
    <mergeCell ref="L64:O64"/>
    <mergeCell ref="L65:O65"/>
    <mergeCell ref="L66:O66"/>
    <mergeCell ref="L67:O67"/>
    <mergeCell ref="L72:O72"/>
    <mergeCell ref="L60:O60"/>
    <mergeCell ref="H20:H21"/>
    <mergeCell ref="K20:K21"/>
    <mergeCell ref="AL11:AL13"/>
    <mergeCell ref="AN11:AN13"/>
    <mergeCell ref="AO11:AO13"/>
    <mergeCell ref="AM11:AM13"/>
    <mergeCell ref="T11:T13"/>
    <mergeCell ref="U11:U13"/>
    <mergeCell ref="V11:V13"/>
    <mergeCell ref="W11:W13"/>
    <mergeCell ref="Y11:Y13"/>
    <mergeCell ref="AA11:AA13"/>
    <mergeCell ref="AD11:AD13"/>
    <mergeCell ref="AC11:AC13"/>
    <mergeCell ref="AI11:AI13"/>
    <mergeCell ref="AJ11:AJ1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JefeComercial</cp:lastModifiedBy>
  <dcterms:created xsi:type="dcterms:W3CDTF">2019-12-20T14:31:08Z</dcterms:created>
  <dcterms:modified xsi:type="dcterms:W3CDTF">2020-10-13T23:59:42Z</dcterms:modified>
</cp:coreProperties>
</file>