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Lundin/"/>
    </mc:Choice>
  </mc:AlternateContent>
  <xr:revisionPtr revIDLastSave="0" documentId="13_ncr:1_{520864F0-4652-7E4E-BACC-794B727A1D0B}" xr6:coauthVersionLast="36" xr6:coauthVersionMax="36" xr10:uidLastSave="{00000000-0000-0000-0000-000000000000}"/>
  <bookViews>
    <workbookView xWindow="0" yWindow="460" windowWidth="28760" windowHeight="16660" activeTab="1" xr2:uid="{00000000-000D-0000-FFFF-FFFF00000000}"/>
  </bookViews>
  <sheets>
    <sheet name="Lundin" sheetId="8" r:id="rId1"/>
    <sheet name="Costo Resumen " sheetId="9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9" l="1"/>
  <c r="N4" i="9"/>
  <c r="C7" i="9"/>
  <c r="C10" i="9" l="1"/>
  <c r="K6" i="9"/>
  <c r="H6" i="9"/>
  <c r="K5" i="9"/>
  <c r="K4" i="9"/>
  <c r="K9" i="9" s="1"/>
  <c r="C13" i="9" l="1"/>
  <c r="N6" i="9"/>
  <c r="H9" i="9" s="1"/>
  <c r="K8" i="9"/>
  <c r="K7" i="9"/>
  <c r="K10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E14" i="6"/>
  <c r="F14" i="6"/>
  <c r="G14" i="6"/>
  <c r="E13" i="6"/>
  <c r="F13" i="6" s="1"/>
  <c r="G13" i="6" s="1"/>
  <c r="E12" i="6"/>
  <c r="F12" i="6" s="1"/>
  <c r="G10" i="6"/>
  <c r="F15" i="6" s="1"/>
  <c r="G15" i="6" s="1"/>
  <c r="A10" i="6"/>
  <c r="K11" i="9" l="1"/>
  <c r="H10" i="9"/>
  <c r="F15" i="8"/>
  <c r="G15" i="8" s="1"/>
  <c r="F16" i="6"/>
  <c r="G12" i="6"/>
  <c r="F19" i="6"/>
  <c r="G19" i="6" s="1"/>
  <c r="C14" i="9" l="1"/>
  <c r="C15" i="9" s="1"/>
  <c r="C16" i="9" s="1"/>
  <c r="F16" i="8"/>
  <c r="F17" i="6"/>
  <c r="G17" i="6" s="1"/>
  <c r="G16" i="6"/>
  <c r="G16" i="8" l="1"/>
  <c r="F17" i="8"/>
  <c r="G17" i="8" s="1"/>
</calcChain>
</file>

<file path=xl/sharedStrings.xml><?xml version="1.0" encoding="utf-8"?>
<sst xmlns="http://schemas.openxmlformats.org/spreadsheetml/2006/main" count="798" uniqueCount="72">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</sst>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1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workbookViewId="0">
      <selection activeCell="A17" sqref="A17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>
        <v>4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1</v>
      </c>
      <c r="C10" s="28">
        <v>230000</v>
      </c>
      <c r="D10" s="28">
        <v>230000</v>
      </c>
      <c r="E10" s="30"/>
      <c r="F10" s="31">
        <v>360</v>
      </c>
      <c r="G10" s="31">
        <v>360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>
      <c r="A12" s="38">
        <v>2</v>
      </c>
      <c r="C12" s="12" t="s">
        <v>9</v>
      </c>
      <c r="D12" s="45">
        <v>170</v>
      </c>
      <c r="E12" s="46">
        <f>(D12*A12)*8</f>
        <v>2720</v>
      </c>
      <c r="F12" s="13">
        <f>C10/E12</f>
        <v>84.558823529411768</v>
      </c>
      <c r="G12" s="25">
        <f>F12/22</f>
        <v>3.8435828877005349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>
      <c r="A13" s="38">
        <v>2</v>
      </c>
      <c r="C13" s="14" t="s">
        <v>24</v>
      </c>
      <c r="D13" s="45">
        <v>170</v>
      </c>
      <c r="E13" s="46">
        <f>(D13*A13)*8</f>
        <v>2720</v>
      </c>
      <c r="F13" s="13">
        <f>C10/E13</f>
        <v>84.558823529411768</v>
      </c>
      <c r="G13" s="25">
        <f>F13/22</f>
        <v>3.8435828877005349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>
      <c r="A14" s="38">
        <v>2</v>
      </c>
      <c r="C14" s="15" t="s">
        <v>10</v>
      </c>
      <c r="D14" s="45">
        <v>170</v>
      </c>
      <c r="E14" s="46">
        <f>(D14*A14)*8</f>
        <v>2720</v>
      </c>
      <c r="F14" s="13">
        <f>C10/E14</f>
        <v>84.558823529411768</v>
      </c>
      <c r="G14" s="25">
        <f t="shared" ref="G14" si="0">F14/22</f>
        <v>3.8435828877005349</v>
      </c>
    </row>
    <row r="15" spans="1:293">
      <c r="A15" s="44">
        <v>2</v>
      </c>
      <c r="C15" s="48" t="s">
        <v>35</v>
      </c>
      <c r="D15" s="45">
        <v>125</v>
      </c>
      <c r="E15" s="46">
        <f>(D15*A15)*8</f>
        <v>2000</v>
      </c>
      <c r="F15" s="47">
        <f>G10/E15</f>
        <v>0.18</v>
      </c>
      <c r="G15" s="49">
        <f>F15/22</f>
        <v>8.1818181818181807E-3</v>
      </c>
      <c r="J15" s="16"/>
      <c r="K15" s="16"/>
    </row>
    <row r="16" spans="1:293">
      <c r="A16" s="44">
        <v>2</v>
      </c>
      <c r="E16" s="17" t="s">
        <v>8</v>
      </c>
      <c r="F16" s="18">
        <f>F12+F15</f>
        <v>84.738823529411775</v>
      </c>
      <c r="G16" s="19">
        <f>F16/22</f>
        <v>3.8517647058823532</v>
      </c>
      <c r="H16" s="26"/>
      <c r="I16" s="26"/>
      <c r="J16" s="16"/>
      <c r="K16" s="16"/>
    </row>
    <row r="17" spans="3:43">
      <c r="E17" s="20" t="s">
        <v>11</v>
      </c>
      <c r="F17" s="13">
        <f>F16+2</f>
        <v>86.738823529411775</v>
      </c>
      <c r="G17" s="21">
        <f>F17/22</f>
        <v>3.9426737967914445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>
      <c r="E18" s="20"/>
      <c r="F18" s="22"/>
      <c r="G18" s="23"/>
      <c r="I18" s="26"/>
    </row>
    <row r="19" spans="3:43" ht="15" customHeight="1">
      <c r="F19" s="54"/>
      <c r="G19" s="54"/>
    </row>
    <row r="20" spans="3:43" ht="15" customHeight="1"/>
    <row r="22" spans="3:43">
      <c r="C22" s="20"/>
      <c r="F22" s="44"/>
      <c r="G22" s="44"/>
    </row>
    <row r="23" spans="3:43">
      <c r="C23" s="26"/>
      <c r="F23" s="61"/>
      <c r="G23" s="62"/>
    </row>
    <row r="24" spans="3:43">
      <c r="C24" s="26"/>
      <c r="F24" s="61"/>
      <c r="G24" s="62"/>
    </row>
    <row r="25" spans="3:43">
      <c r="C25" s="26"/>
      <c r="F25" s="61"/>
      <c r="G25" s="62"/>
    </row>
    <row r="26" spans="3:43">
      <c r="C26" s="26"/>
      <c r="F26" s="60"/>
      <c r="G26" s="60"/>
    </row>
    <row r="27" spans="3:43">
      <c r="F27" s="44"/>
      <c r="G27" s="44"/>
    </row>
    <row r="28" spans="3:43">
      <c r="F28" s="62"/>
      <c r="G28" s="62"/>
    </row>
    <row r="29" spans="3:43">
      <c r="C29" s="26"/>
      <c r="F29" s="62"/>
      <c r="G29" s="63"/>
    </row>
    <row r="30" spans="3:43" ht="15.75" customHeight="1">
      <c r="C30" s="26"/>
    </row>
    <row r="31" spans="3:43">
      <c r="C31" s="26"/>
    </row>
    <row r="32" spans="3:43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J24" sqref="J24"/>
    </sheetView>
  </sheetViews>
  <sheetFormatPr baseColWidth="10" defaultRowHeight="15"/>
  <sheetData>
    <row r="3" spans="2:14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>
        <f>(((2400/36)*3)*4)</f>
        <v>800</v>
      </c>
    </row>
    <row r="5" spans="2:14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((50*3)*4)</f>
        <v>600</v>
      </c>
    </row>
    <row r="6" spans="2:14">
      <c r="B6" s="66" t="s">
        <v>53</v>
      </c>
      <c r="C6" s="67">
        <v>0</v>
      </c>
      <c r="D6" t="s">
        <v>49</v>
      </c>
      <c r="F6" s="67" t="s">
        <v>24</v>
      </c>
      <c r="G6" s="70">
        <v>8000</v>
      </c>
      <c r="H6" s="71">
        <f>+$C$6/G6</f>
        <v>0</v>
      </c>
      <c r="J6" s="68" t="s">
        <v>54</v>
      </c>
      <c r="K6" s="69">
        <f>+K4/12</f>
        <v>32.166666666666664</v>
      </c>
      <c r="M6" t="s">
        <v>71</v>
      </c>
      <c r="N6">
        <f>C10*13%</f>
        <v>2601.3000000000002</v>
      </c>
    </row>
    <row r="7" spans="2:14">
      <c r="B7" s="66" t="s">
        <v>55</v>
      </c>
      <c r="C7" s="80">
        <f>Lundin!D10</f>
        <v>230000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>
      <c r="F8" s="66" t="s">
        <v>57</v>
      </c>
      <c r="G8" s="66"/>
      <c r="H8" s="74">
        <v>6</v>
      </c>
      <c r="I8" s="73"/>
      <c r="J8" s="64" t="s">
        <v>58</v>
      </c>
      <c r="K8" s="69">
        <f>+K4/12</f>
        <v>32.166666666666664</v>
      </c>
    </row>
    <row r="9" spans="2:14">
      <c r="B9" s="66" t="s">
        <v>59</v>
      </c>
      <c r="C9" s="75">
        <v>8.6999999999999994E-2</v>
      </c>
      <c r="F9" s="66" t="s">
        <v>60</v>
      </c>
      <c r="G9" s="66"/>
      <c r="H9" s="69">
        <f>(((+H8*K10)*3)+N4+N5)+N6</f>
        <v>13819.982</v>
      </c>
      <c r="I9" s="73"/>
      <c r="J9" s="64" t="s">
        <v>61</v>
      </c>
      <c r="K9" s="69">
        <f>+K4/24</f>
        <v>16.083333333333332</v>
      </c>
    </row>
    <row r="10" spans="2:14">
      <c r="B10" s="66" t="s">
        <v>62</v>
      </c>
      <c r="C10" s="72">
        <f>+C9*C7</f>
        <v>20010</v>
      </c>
      <c r="F10" s="66" t="s">
        <v>63</v>
      </c>
      <c r="G10" s="66"/>
      <c r="H10" s="76">
        <f>+H9/C7</f>
        <v>6.0086878260869565E-2</v>
      </c>
      <c r="I10" s="73"/>
      <c r="J10" s="77" t="s">
        <v>64</v>
      </c>
      <c r="K10" s="69">
        <f>SUM(K4:K9)</f>
        <v>545.48233333333337</v>
      </c>
    </row>
    <row r="11" spans="2:14">
      <c r="I11" s="78"/>
      <c r="J11" s="64" t="s">
        <v>65</v>
      </c>
      <c r="K11" s="69">
        <f>+K10/22</f>
        <v>24.794651515151518</v>
      </c>
    </row>
    <row r="12" spans="2:14">
      <c r="I12" s="78"/>
    </row>
    <row r="13" spans="2:14">
      <c r="B13" s="66" t="s">
        <v>66</v>
      </c>
      <c r="C13" s="72">
        <f>+C10</f>
        <v>20010</v>
      </c>
      <c r="H13" s="78"/>
      <c r="I13" s="78"/>
    </row>
    <row r="14" spans="2:14">
      <c r="B14" s="66" t="s">
        <v>42</v>
      </c>
      <c r="C14" s="79">
        <f>+H9</f>
        <v>13819.982</v>
      </c>
      <c r="H14" s="78"/>
      <c r="I14" s="78"/>
    </row>
    <row r="15" spans="2:14">
      <c r="B15" s="66" t="s">
        <v>67</v>
      </c>
      <c r="C15" s="79">
        <f>C13-C14</f>
        <v>6190.018</v>
      </c>
      <c r="H15" s="78"/>
      <c r="I15" s="78"/>
    </row>
    <row r="16" spans="2:14">
      <c r="C16">
        <f>C15/C13</f>
        <v>0.30934622688655672</v>
      </c>
    </row>
    <row r="18" spans="2:7">
      <c r="B18" s="86" t="s">
        <v>68</v>
      </c>
      <c r="C18" s="86"/>
      <c r="D18" s="86"/>
      <c r="E18" s="86"/>
      <c r="F18" s="86"/>
      <c r="G18" s="86"/>
    </row>
    <row r="19" spans="2:7">
      <c r="B19" s="86"/>
      <c r="C19" s="86"/>
      <c r="D19" s="86"/>
      <c r="E19" s="86"/>
      <c r="F19" s="86"/>
      <c r="G19" s="86"/>
    </row>
    <row r="20" spans="2:7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>
      <c r="E18" s="20"/>
      <c r="F18" s="22"/>
      <c r="G18" s="23"/>
      <c r="I18" s="26"/>
    </row>
    <row r="19" spans="3:43" ht="15" customHeight="1">
      <c r="F19" s="54">
        <f>F12+F15</f>
        <v>108.5</v>
      </c>
      <c r="G19" s="54">
        <f>F19/22</f>
        <v>4.9318181818181817</v>
      </c>
    </row>
    <row r="20" spans="3:43" ht="15" customHeight="1"/>
    <row r="22" spans="3:43">
      <c r="C22" s="20" t="s">
        <v>26</v>
      </c>
      <c r="F22" s="39" t="s">
        <v>31</v>
      </c>
      <c r="G22" s="39" t="s">
        <v>32</v>
      </c>
    </row>
    <row r="23" spans="3:43">
      <c r="C23" s="26" t="s">
        <v>27</v>
      </c>
      <c r="F23" s="40" t="s">
        <v>9</v>
      </c>
      <c r="G23" s="43">
        <v>2400</v>
      </c>
    </row>
    <row r="24" spans="3:43">
      <c r="C24" s="26" t="s">
        <v>28</v>
      </c>
      <c r="F24" s="41" t="s">
        <v>24</v>
      </c>
      <c r="G24" s="43">
        <v>2400</v>
      </c>
    </row>
    <row r="25" spans="3:43">
      <c r="C25" s="26" t="s">
        <v>29</v>
      </c>
      <c r="F25" s="42" t="s">
        <v>10</v>
      </c>
      <c r="G25" s="43">
        <v>2400</v>
      </c>
    </row>
    <row r="26" spans="3:43">
      <c r="C26" s="26" t="s">
        <v>30</v>
      </c>
    </row>
    <row r="27" spans="3:43">
      <c r="F27" s="39" t="s">
        <v>33</v>
      </c>
      <c r="G27" s="39" t="s">
        <v>34</v>
      </c>
    </row>
    <row r="28" spans="3:43">
      <c r="F28" s="43">
        <v>5</v>
      </c>
      <c r="G28" s="43">
        <v>31</v>
      </c>
    </row>
    <row r="29" spans="3:43">
      <c r="C29" s="26" t="s">
        <v>36</v>
      </c>
      <c r="F29" s="43"/>
      <c r="G29" s="50"/>
    </row>
    <row r="30" spans="3:43" ht="15.75" customHeight="1">
      <c r="C30" s="26" t="s">
        <v>41</v>
      </c>
    </row>
    <row r="31" spans="3:43">
      <c r="C31" s="26" t="s">
        <v>39</v>
      </c>
    </row>
    <row r="32" spans="3:43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Lundin</vt:lpstr>
      <vt:lpstr>Costo Resumen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2020-04-30T13:52:52Z</dcterms:modified>
</cp:coreProperties>
</file>