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Galenus/"/>
    </mc:Choice>
  </mc:AlternateContent>
  <xr:revisionPtr revIDLastSave="0" documentId="8_{AEE4CD40-A3B1-4843-A7D3-2862C74B1CDB}" xr6:coauthVersionLast="36" xr6:coauthVersionMax="36" xr10:uidLastSave="{00000000-0000-0000-0000-000000000000}"/>
  <bookViews>
    <workbookView xWindow="160" yWindow="460" windowWidth="28760" windowHeight="16620" activeTab="1" xr2:uid="{00000000-000D-0000-FFFF-FFFF00000000}"/>
  </bookViews>
  <sheets>
    <sheet name="SGS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F10" i="5"/>
  <c r="H26" i="5" l="1"/>
  <c r="H25" i="5"/>
  <c r="Q27" i="8" l="1"/>
  <c r="M27" i="8"/>
  <c r="N28" i="8"/>
  <c r="O27" i="8"/>
  <c r="N27" i="8"/>
  <c r="D25" i="5" l="1"/>
  <c r="C7" i="8" l="1"/>
  <c r="C10" i="8" l="1"/>
  <c r="L19" i="8" s="1"/>
  <c r="H14" i="8"/>
  <c r="K4" i="8"/>
  <c r="K6" i="8" s="1"/>
  <c r="N6" i="8" l="1"/>
  <c r="H9" i="8" s="1"/>
  <c r="C13" i="8"/>
  <c r="K8" i="8"/>
  <c r="G6" i="8"/>
  <c r="K7" i="8"/>
  <c r="K9" i="8"/>
  <c r="K5" i="8"/>
  <c r="K10" i="8" s="1"/>
  <c r="K11" i="8" s="1"/>
  <c r="E12" i="5" l="1"/>
  <c r="F12" i="5" s="1"/>
  <c r="G12" i="5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E15" i="5"/>
  <c r="F15" i="5" s="1"/>
  <c r="E14" i="5"/>
  <c r="F14" i="5" s="1"/>
  <c r="G14" i="5" s="1"/>
  <c r="E13" i="5"/>
  <c r="F13" i="5" s="1"/>
  <c r="G13" i="5" s="1"/>
  <c r="G15" i="5" l="1"/>
  <c r="F16" i="6"/>
  <c r="F19" i="6"/>
  <c r="G19" i="6" s="1"/>
  <c r="G12" i="6"/>
  <c r="F16" i="5" l="1"/>
  <c r="F17" i="5" s="1"/>
  <c r="H6" i="8" s="1"/>
  <c r="F17" i="6"/>
  <c r="G17" i="6" s="1"/>
  <c r="G16" i="6"/>
  <c r="G16" i="5" l="1"/>
  <c r="G17" i="5"/>
  <c r="H8" i="8"/>
  <c r="C14" i="8" l="1"/>
  <c r="C15" i="8" s="1"/>
  <c r="H10" i="8"/>
</calcChain>
</file>

<file path=xl/sharedStrings.xml><?xml version="1.0" encoding="utf-8"?>
<sst xmlns="http://schemas.openxmlformats.org/spreadsheetml/2006/main" count="886" uniqueCount="73">
  <si>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</si>
  <si>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</si>
  <si>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</si>
  <si>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</si>
  <si>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</si>
  <si>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</si>
  <si>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</si>
  <si>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</si>
  <si>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</si>
  <si>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</si>
  <si>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</si>
  <si>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</si>
  <si>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</si>
  <si>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</si>
  <si>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</si>
  <si>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</si>
  <si>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</si>
  <si>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</si>
  <si>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</si>
  <si>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</si>
  <si>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</si>
  <si>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</si>
  <si>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</si>
  <si>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</si>
  <si>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</si>
  <si>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</si>
  <si>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</si>
  <si>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</si>
  <si>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</si>
  <si>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</si>
  <si>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</si>
  <si>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</si>
  <si>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</si>
  <si>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</si>
  <si>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</si>
  <si>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</si>
  <si>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</si>
  <si>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</si>
  <si>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</si>
  <si>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</si>
  <si>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</si>
  <si>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</si>
  <si>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</si>
  <si>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</si>
  <si>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</si>
  <si>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</si>
  <si>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</si>
  <si>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</si>
  <si>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</si>
  <si>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</si>
  <si>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</si>
  <si>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</si>
  <si>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</si>
  <si>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</si>
  <si>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</si>
  <si>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</si>
  <si>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</si>
  <si>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</si>
  <si>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</si>
  <si>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</si>
  <si>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</si>
  <si>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</si>
  <si>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</si>
  <si>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</si>
  <si>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</si>
  <si>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</si>
  <si>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</si>
  <si>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</si>
  <si>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</si>
  <si>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</si>
  <si>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</si>
  <si>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</si>
  <si>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Empaste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</si>
</sst>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zoomScale="110" zoomScaleNormal="110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340000</v>
      </c>
      <c r="D10" s="30">
        <v>340000</v>
      </c>
      <c r="E10" s="32"/>
      <c r="F10" s="33">
        <f>D10/35</f>
        <v>9714.2857142857138</v>
      </c>
      <c r="G10" s="33">
        <v>9714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2</v>
      </c>
      <c r="C12" s="12" t="s">
        <v>9</v>
      </c>
      <c r="D12" s="13">
        <v>250</v>
      </c>
      <c r="E12" s="14">
        <f>(D12*A12)*8</f>
        <v>4000</v>
      </c>
      <c r="F12" s="15">
        <f>C10/E12</f>
        <v>85</v>
      </c>
      <c r="G12" s="27">
        <f>F12/22</f>
        <v>3.8636363636363638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2</v>
      </c>
      <c r="C13" s="16" t="s">
        <v>24</v>
      </c>
      <c r="D13" s="47">
        <v>250</v>
      </c>
      <c r="E13" s="14">
        <f>(D13*A13)*8</f>
        <v>4000</v>
      </c>
      <c r="F13" s="15">
        <f>C10/E13</f>
        <v>85</v>
      </c>
      <c r="G13" s="27">
        <f>F13/22</f>
        <v>3.8636363636363638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2</v>
      </c>
      <c r="C14" s="17" t="s">
        <v>10</v>
      </c>
      <c r="D14" s="47">
        <v>250</v>
      </c>
      <c r="E14" s="14">
        <f>(D14*A14)*8</f>
        <v>4000</v>
      </c>
      <c r="F14" s="15">
        <f>C10/E14</f>
        <v>85</v>
      </c>
      <c r="G14" s="27">
        <f t="shared" ref="G14" si="0">F14/22</f>
        <v>3.8636363636363638</v>
      </c>
    </row>
    <row r="15" spans="1:293" x14ac:dyDescent="0.2">
      <c r="A15" s="46">
        <v>2</v>
      </c>
      <c r="C15" s="50" t="s">
        <v>35</v>
      </c>
      <c r="D15" s="47">
        <v>150</v>
      </c>
      <c r="E15" s="48">
        <f>(D15*A15)*8</f>
        <v>2400</v>
      </c>
      <c r="F15" s="49">
        <f>G10/E15</f>
        <v>4.0475000000000003</v>
      </c>
      <c r="G15" s="51">
        <f>F15/22</f>
        <v>0.18397727272727274</v>
      </c>
      <c r="J15" s="18"/>
      <c r="K15" s="18"/>
    </row>
    <row r="16" spans="1:293" x14ac:dyDescent="0.2">
      <c r="E16" s="19" t="s">
        <v>8</v>
      </c>
      <c r="F16" s="20">
        <f>F12+F15</f>
        <v>89.047499999999999</v>
      </c>
      <c r="G16" s="21">
        <f>F16/22</f>
        <v>4.0476136363636366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91.047499999999999</v>
      </c>
      <c r="G17" s="23">
        <f>F17/22</f>
        <v>4.1385227272727274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D25" s="1">
        <f>180*36</f>
        <v>6480</v>
      </c>
      <c r="E25" s="78">
        <v>60</v>
      </c>
      <c r="F25" s="79"/>
      <c r="G25" s="80"/>
      <c r="H25" s="78">
        <f>50000/80</f>
        <v>625</v>
      </c>
      <c r="I25" s="78"/>
    </row>
    <row r="26" spans="3:43" x14ac:dyDescent="0.2">
      <c r="C26" s="28"/>
      <c r="E26" s="78">
        <v>12</v>
      </c>
      <c r="F26" s="78"/>
      <c r="G26" s="78"/>
      <c r="H26" s="78">
        <f>10000/200</f>
        <v>50</v>
      </c>
      <c r="I26" s="78"/>
    </row>
    <row r="27" spans="3:43" x14ac:dyDescent="0.2">
      <c r="E27" s="78">
        <v>12</v>
      </c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Q28"/>
  <sheetViews>
    <sheetView tabSelected="1" workbookViewId="0">
      <selection activeCell="N6" sqref="N6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(((2400/36)*4)*2)</f>
        <v>533.33333333333337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((50*4)*2)</f>
        <v>400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340000</v>
      </c>
      <c r="H6" s="89">
        <f>SGS!F17</f>
        <v>91.047499999999999</v>
      </c>
      <c r="J6" s="86" t="s">
        <v>56</v>
      </c>
      <c r="K6" s="87">
        <f>+K4/12</f>
        <v>32.166666666666664</v>
      </c>
      <c r="M6" t="s">
        <v>57</v>
      </c>
      <c r="N6">
        <f>L19</f>
        <v>2652</v>
      </c>
    </row>
    <row r="7" spans="2:14" x14ac:dyDescent="0.2">
      <c r="B7" s="84" t="s">
        <v>58</v>
      </c>
      <c r="C7" s="90">
        <f>SGS!C10</f>
        <v>340000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  <c r="M7" t="s">
        <v>72</v>
      </c>
      <c r="N7">
        <v>0</v>
      </c>
    </row>
    <row r="8" spans="2:14" x14ac:dyDescent="0.2">
      <c r="F8" s="84" t="s">
        <v>60</v>
      </c>
      <c r="G8" s="84"/>
      <c r="H8" s="92">
        <f>H6</f>
        <v>91.047499999999999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0.06</v>
      </c>
      <c r="F9" s="84" t="s">
        <v>63</v>
      </c>
      <c r="G9" s="84"/>
      <c r="H9" s="87">
        <f>((+H8*K11)*2)+N4+N5+N6+N7</f>
        <v>8100.3154009848486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20400</v>
      </c>
      <c r="F10" s="84" t="s">
        <v>66</v>
      </c>
      <c r="G10" s="84"/>
      <c r="H10" s="94">
        <f>+H9/C7</f>
        <v>2.3824457061720143E-2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20400</v>
      </c>
      <c r="H13" s="96"/>
      <c r="I13" s="96"/>
    </row>
    <row r="14" spans="2:14" x14ac:dyDescent="0.2">
      <c r="B14" s="84" t="s">
        <v>42</v>
      </c>
      <c r="C14" s="97">
        <f>+H9</f>
        <v>8100.3154009848486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-12299.684599015152</v>
      </c>
      <c r="H15" s="96"/>
      <c r="I15" s="96"/>
    </row>
    <row r="18" spans="2:17" x14ac:dyDescent="0.2">
      <c r="B18" s="104" t="s">
        <v>71</v>
      </c>
      <c r="C18" s="104"/>
      <c r="D18" s="104"/>
      <c r="E18" s="104"/>
      <c r="F18" s="104"/>
      <c r="G18" s="104"/>
    </row>
    <row r="19" spans="2:17" x14ac:dyDescent="0.2">
      <c r="B19" s="104"/>
      <c r="C19" s="104"/>
      <c r="D19" s="104"/>
      <c r="E19" s="104"/>
      <c r="F19" s="104"/>
      <c r="G19" s="104"/>
      <c r="L19">
        <f>C10*13%</f>
        <v>2652</v>
      </c>
    </row>
    <row r="20" spans="2:17" x14ac:dyDescent="0.2">
      <c r="B20" s="104"/>
      <c r="C20" s="104"/>
      <c r="D20" s="104"/>
      <c r="E20" s="104"/>
      <c r="F20" s="104"/>
      <c r="G20" s="104"/>
    </row>
    <row r="27" spans="2:17" x14ac:dyDescent="0.2">
      <c r="M27">
        <f>N27/0.08</f>
        <v>7000000</v>
      </c>
      <c r="N27">
        <f>280000*2</f>
        <v>560000</v>
      </c>
      <c r="O27">
        <f>N27/0.09</f>
        <v>6222222.222222222</v>
      </c>
      <c r="Q27">
        <f>10000000-M27</f>
        <v>3000000</v>
      </c>
    </row>
    <row r="28" spans="2:17" x14ac:dyDescent="0.2">
      <c r="N28">
        <f>N27/0.0825</f>
        <v>6787878.7878787871</v>
      </c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SGS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2019-10-28T19:39:50Z</dcterms:modified>
</cp:coreProperties>
</file>