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09"/>
  <workbookPr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Fiscalia/"/>
    </mc:Choice>
  </mc:AlternateContent>
  <xr:revisionPtr revIDLastSave="0" documentId="8_{82BC1790-737E-AE4E-9EFF-BB8710384FB6}" xr6:coauthVersionLast="36" xr6:coauthVersionMax="36" xr10:uidLastSave="{00000000-0000-0000-0000-000000000000}"/>
  <bookViews>
    <workbookView xWindow="0" yWindow="460" windowWidth="28760" windowHeight="16620" xr2:uid="{00000000-000D-0000-FFFF-FFFF00000000}"/>
  </bookViews>
  <sheets>
    <sheet name="Fiscalia Ecuador" sheetId="5" r:id="rId1"/>
    <sheet name="Sheet1" sheetId="8" r:id="rId2"/>
    <sheet name="Hoja1" sheetId="6" state="hidden" r:id="rId3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5" i="8" l="1"/>
  <c r="N4" i="8"/>
  <c r="Q27" i="8"/>
  <c r="M27" i="8"/>
  <c r="N28" i="8"/>
  <c r="O27" i="8"/>
  <c r="N27" i="8"/>
  <c r="D25" i="5" l="1"/>
  <c r="C7" i="8" l="1"/>
  <c r="C10" i="8" l="1"/>
  <c r="H14" i="8"/>
  <c r="K4" i="8"/>
  <c r="K6" i="8" s="1"/>
  <c r="L19" i="8" l="1"/>
  <c r="N6" i="8" s="1"/>
  <c r="C13" i="8"/>
  <c r="K8" i="8"/>
  <c r="G6" i="8"/>
  <c r="K7" i="8"/>
  <c r="K9" i="8"/>
  <c r="K5" i="8"/>
  <c r="K10" i="8" s="1"/>
  <c r="K11" i="8" s="1"/>
  <c r="E12" i="5" l="1"/>
  <c r="F12" i="5" s="1"/>
  <c r="G12" i="5" s="1"/>
  <c r="E15" i="6"/>
  <c r="F15" i="6"/>
  <c r="G15" i="6" s="1"/>
  <c r="E14" i="6"/>
  <c r="F14" i="6" s="1"/>
  <c r="G14" i="6" s="1"/>
  <c r="E13" i="6"/>
  <c r="F13" i="6" s="1"/>
  <c r="G13" i="6" s="1"/>
  <c r="E12" i="6"/>
  <c r="F12" i="6" s="1"/>
  <c r="G10" i="6"/>
  <c r="A10" i="6"/>
  <c r="E15" i="5"/>
  <c r="F15" i="5" s="1"/>
  <c r="E14" i="5"/>
  <c r="F14" i="5" s="1"/>
  <c r="G14" i="5" s="1"/>
  <c r="E13" i="5"/>
  <c r="F13" i="5" s="1"/>
  <c r="G13" i="5" s="1"/>
  <c r="G15" i="5" l="1"/>
  <c r="F16" i="6"/>
  <c r="F19" i="6"/>
  <c r="G19" i="6" s="1"/>
  <c r="G12" i="6"/>
  <c r="F16" i="5" l="1"/>
  <c r="F17" i="5" s="1"/>
  <c r="H6" i="8" s="1"/>
  <c r="F17" i="6"/>
  <c r="G17" i="6" s="1"/>
  <c r="G16" i="6"/>
  <c r="G16" i="5" l="1"/>
  <c r="G17" i="5"/>
  <c r="H8" i="8"/>
  <c r="H9" i="8" s="1"/>
  <c r="C14" i="8" l="1"/>
  <c r="C15" i="8" s="1"/>
  <c r="H10" i="8"/>
</calcChain>
</file>

<file path=xl/sharedStrings.xml><?xml version="1.0" encoding="utf-8"?>
<sst xmlns="http://schemas.openxmlformats.org/spreadsheetml/2006/main" count="885" uniqueCount="72">
  <si>
    <t>OPERARIOS</t>
  </si>
  <si>
    <t>IMÁGENES</t>
  </si>
  <si>
    <t>DIGITALIZADS</t>
  </si>
  <si>
    <t xml:space="preserve">AGRUPACIONES </t>
  </si>
  <si>
    <t xml:space="preserve">INDEXACIONES </t>
  </si>
  <si>
    <t>REN POR HORA</t>
  </si>
  <si>
    <t>REND POR DIA</t>
  </si>
  <si>
    <t>Meses</t>
  </si>
  <si>
    <t>TOTAL</t>
  </si>
  <si>
    <t>Preparación</t>
  </si>
  <si>
    <t>Retorno</t>
  </si>
  <si>
    <t>COMPLETO</t>
  </si>
  <si>
    <t>V</t>
  </si>
  <si>
    <t>L</t>
  </si>
  <si>
    <t>M</t>
  </si>
  <si>
    <t>X</t>
  </si>
  <si>
    <t>J</t>
  </si>
  <si>
    <t>DIAS</t>
  </si>
  <si>
    <t xml:space="preserve"> PROCESO DIGITAL - RENDIMIENTO </t>
  </si>
  <si>
    <t>P</t>
  </si>
  <si>
    <t>D</t>
  </si>
  <si>
    <t>R</t>
  </si>
  <si>
    <t>T</t>
  </si>
  <si>
    <t>I</t>
  </si>
  <si>
    <t>Digitalización</t>
  </si>
  <si>
    <t>F</t>
  </si>
  <si>
    <t>CONDICIONES</t>
  </si>
  <si>
    <t>El 95 % del tamaño de los documentos deberá ser A4</t>
  </si>
  <si>
    <t>Máximo un 10% en  papel quimico</t>
  </si>
  <si>
    <t>Maximo un 5% en tamaños como A5 u Oficio</t>
  </si>
  <si>
    <t>No más de 2 grapas por agrupación</t>
  </si>
  <si>
    <t>Rend x día x ope</t>
  </si>
  <si>
    <t>Cantidad</t>
  </si>
  <si>
    <t>Cant operarios</t>
  </si>
  <si>
    <t>Días Laborales</t>
  </si>
  <si>
    <t>Proceso de Abby enviando carga a Windream</t>
  </si>
  <si>
    <t>Estoy considerando proceso de Abby direccionando con carga al Windream</t>
  </si>
  <si>
    <t xml:space="preserve">R </t>
  </si>
  <si>
    <t>31 DIAS</t>
  </si>
  <si>
    <t>1 Día de Revisión</t>
  </si>
  <si>
    <t>1 Día Entrega de Proyecto</t>
  </si>
  <si>
    <t>2 días Instalación de equipos</t>
  </si>
  <si>
    <t>PRECIO</t>
  </si>
  <si>
    <t>COSTO DIGITAL</t>
  </si>
  <si>
    <t>Valor operario</t>
  </si>
  <si>
    <t>Volumen y Precio</t>
  </si>
  <si>
    <t>Rendimientos y Costo</t>
  </si>
  <si>
    <t>sueldo</t>
  </si>
  <si>
    <t>Scanner</t>
  </si>
  <si>
    <t>Contenedor</t>
  </si>
  <si>
    <t>Aprox</t>
  </si>
  <si>
    <t>Proyecto Completo</t>
  </si>
  <si>
    <t>Rend x día</t>
  </si>
  <si>
    <t>Cant días</t>
  </si>
  <si>
    <t>Insumos</t>
  </si>
  <si>
    <t>Img x Contenedor</t>
  </si>
  <si>
    <t>3ero</t>
  </si>
  <si>
    <t>Comision</t>
  </si>
  <si>
    <t>Total Imágenes</t>
  </si>
  <si>
    <t>4to</t>
  </si>
  <si>
    <t>TOT dias</t>
  </si>
  <si>
    <t>f. reserv.</t>
  </si>
  <si>
    <t>Precio x imag</t>
  </si>
  <si>
    <t>Costo Proyecto</t>
  </si>
  <si>
    <t>vaca</t>
  </si>
  <si>
    <t>Precio x Proyecto</t>
  </si>
  <si>
    <t>Costo x imag</t>
  </si>
  <si>
    <t>TOT</t>
  </si>
  <si>
    <t>xdia</t>
  </si>
  <si>
    <t>COSTO</t>
  </si>
  <si>
    <t>UTILIDAD</t>
  </si>
  <si>
    <t>NOTA: Deberá llenar unicamente las celdas que estan en blanco. - Las Celdas que estan en amarillo tienen formula, espreferible que no se cambien.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</si>
</sst>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_(* #,##0_);_(* \(#,##0\);_(* &quot;-&quot;??_);_(@_)"/>
    <numFmt numFmtId="166" formatCode="0\ &quot;P&quot;"/>
    <numFmt numFmtId="167" formatCode="0\ &quot;F&quot;"/>
    <numFmt numFmtId="168" formatCode="0\ &quot;p/h&quot;"/>
    <numFmt numFmtId="169" formatCode="_-* #,##0\ _€_-;\-* #,##0\ _€_-;_-* &quot;-&quot;??\ _€_-;_-@_-"/>
    <numFmt numFmtId="170" formatCode="0.0"/>
    <numFmt numFmtId="171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6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6" fillId="4" borderId="2" xfId="0" applyFont="1" applyFill="1" applyBorder="1"/>
    <xf numFmtId="0" fontId="6" fillId="9" borderId="2" xfId="0" applyFont="1" applyFill="1" applyBorder="1"/>
    <xf numFmtId="0" fontId="6" fillId="4" borderId="3" xfId="0" applyFont="1" applyFill="1" applyBorder="1"/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center"/>
    </xf>
    <xf numFmtId="0" fontId="9" fillId="2" borderId="1" xfId="0" applyFont="1" applyFill="1" applyBorder="1"/>
    <xf numFmtId="166" fontId="11" fillId="3" borderId="2" xfId="0" applyNumberFormat="1" applyFont="1" applyFill="1" applyBorder="1" applyAlignment="1">
      <alignment horizontal="center"/>
    </xf>
    <xf numFmtId="167" fontId="11" fillId="3" borderId="2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3" fillId="0" borderId="2" xfId="0" applyNumberFormat="1" applyFont="1" applyBorder="1"/>
    <xf numFmtId="0" fontId="10" fillId="7" borderId="2" xfId="0" applyFont="1" applyFill="1" applyBorder="1" applyAlignment="1">
      <alignment horizontal="left"/>
    </xf>
    <xf numFmtId="0" fontId="10" fillId="8" borderId="2" xfId="0" applyFont="1" applyFill="1" applyBorder="1" applyAlignment="1">
      <alignment horizontal="left"/>
    </xf>
    <xf numFmtId="0" fontId="3" fillId="0" borderId="0" xfId="0" applyFont="1" applyFill="1"/>
    <xf numFmtId="0" fontId="10" fillId="0" borderId="0" xfId="0" applyFont="1"/>
    <xf numFmtId="170" fontId="3" fillId="0" borderId="3" xfId="0" applyNumberFormat="1" applyFont="1" applyBorder="1"/>
    <xf numFmtId="170" fontId="10" fillId="0" borderId="3" xfId="0" applyNumberFormat="1" applyFont="1" applyBorder="1"/>
    <xf numFmtId="0" fontId="9" fillId="0" borderId="0" xfId="0" applyFont="1"/>
    <xf numFmtId="170" fontId="9" fillId="0" borderId="2" xfId="0" applyNumberFormat="1" applyFont="1" applyFill="1" applyBorder="1"/>
    <xf numFmtId="170" fontId="3" fillId="0" borderId="0" xfId="0" applyNumberFormat="1" applyFont="1" applyBorder="1"/>
    <xf numFmtId="170" fontId="9" fillId="0" borderId="0" xfId="0" applyNumberFormat="1" applyFont="1" applyFill="1" applyBorder="1"/>
    <xf numFmtId="0" fontId="2" fillId="0" borderId="0" xfId="0" applyFont="1"/>
    <xf numFmtId="2" fontId="3" fillId="0" borderId="2" xfId="0" applyNumberFormat="1" applyFont="1" applyBorder="1"/>
    <xf numFmtId="0" fontId="0" fillId="0" borderId="0" xfId="0" applyFont="1"/>
    <xf numFmtId="0" fontId="9" fillId="2" borderId="2" xfId="0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0" fillId="0" borderId="2" xfId="0" applyNumberFormat="1" applyBorder="1"/>
    <xf numFmtId="0" fontId="10" fillId="5" borderId="2" xfId="0" applyFont="1" applyFill="1" applyBorder="1" applyAlignment="1">
      <alignment horizontal="left"/>
    </xf>
    <xf numFmtId="2" fontId="0" fillId="0" borderId="2" xfId="0" applyNumberFormat="1" applyBorder="1"/>
    <xf numFmtId="2" fontId="3" fillId="0" borderId="2" xfId="0" applyNumberFormat="1" applyFont="1" applyBorder="1" applyAlignment="1">
      <alignment horizontal="center"/>
    </xf>
    <xf numFmtId="0" fontId="0" fillId="0" borderId="0" xfId="0" applyFont="1" applyFill="1" applyBorder="1"/>
    <xf numFmtId="0" fontId="3" fillId="0" borderId="1" xfId="0" applyFont="1" applyBorder="1" applyAlignment="1">
      <alignment horizontal="center"/>
    </xf>
    <xf numFmtId="0" fontId="0" fillId="14" borderId="0" xfId="0" applyFont="1" applyFill="1"/>
    <xf numFmtId="170" fontId="3" fillId="0" borderId="0" xfId="0" applyNumberFormat="1" applyFont="1"/>
    <xf numFmtId="0" fontId="3" fillId="0" borderId="0" xfId="0" applyFont="1" applyBorder="1"/>
    <xf numFmtId="0" fontId="0" fillId="10" borderId="0" xfId="0" applyFont="1" applyFill="1" applyBorder="1"/>
    <xf numFmtId="0" fontId="0" fillId="12" borderId="0" xfId="0" applyFont="1" applyFill="1" applyBorder="1"/>
    <xf numFmtId="0" fontId="0" fillId="13" borderId="0" xfId="0" applyFont="1" applyFill="1" applyBorder="1"/>
    <xf numFmtId="0" fontId="6" fillId="4" borderId="6" xfId="0" applyFont="1" applyFill="1" applyBorder="1"/>
    <xf numFmtId="0" fontId="7" fillId="5" borderId="6" xfId="0" applyFont="1" applyFill="1" applyBorder="1" applyAlignment="1">
      <alignment horizontal="center"/>
    </xf>
    <xf numFmtId="0" fontId="6" fillId="4" borderId="7" xfId="0" applyFont="1" applyFill="1" applyBorder="1"/>
    <xf numFmtId="0" fontId="7" fillId="5" borderId="7" xfId="0" applyFont="1" applyFill="1" applyBorder="1" applyAlignment="1">
      <alignment horizontal="center"/>
    </xf>
    <xf numFmtId="0" fontId="3" fillId="0" borderId="8" xfId="0" applyFont="1" applyBorder="1"/>
    <xf numFmtId="0" fontId="0" fillId="10" borderId="8" xfId="0" applyFont="1" applyFill="1" applyBorder="1"/>
    <xf numFmtId="0" fontId="0" fillId="12" borderId="8" xfId="0" applyFont="1" applyFill="1" applyBorder="1"/>
    <xf numFmtId="0" fontId="0" fillId="13" borderId="8" xfId="0" applyFont="1" applyFill="1" applyBorder="1"/>
    <xf numFmtId="0" fontId="5" fillId="4" borderId="6" xfId="0" applyFont="1" applyFill="1" applyBorder="1" applyAlignment="1"/>
    <xf numFmtId="0" fontId="5" fillId="4" borderId="9" xfId="0" applyFont="1" applyFill="1" applyBorder="1" applyAlignment="1"/>
    <xf numFmtId="0" fontId="5" fillId="4" borderId="7" xfId="0" applyFont="1" applyFill="1" applyBorder="1" applyAlignment="1"/>
    <xf numFmtId="0" fontId="3" fillId="0" borderId="10" xfId="0" applyFont="1" applyBorder="1"/>
    <xf numFmtId="0" fontId="0" fillId="0" borderId="0" xfId="0" applyFont="1" applyFill="1"/>
    <xf numFmtId="0" fontId="0" fillId="0" borderId="8" xfId="0" applyFont="1" applyFill="1" applyBorder="1"/>
    <xf numFmtId="0" fontId="6" fillId="4" borderId="9" xfId="0" applyFont="1" applyFill="1" applyBorder="1"/>
    <xf numFmtId="0" fontId="7" fillId="5" borderId="9" xfId="0" applyFont="1" applyFill="1" applyBorder="1" applyAlignment="1">
      <alignment horizontal="center"/>
    </xf>
    <xf numFmtId="0" fontId="5" fillId="4" borderId="5" xfId="0" applyFont="1" applyFill="1" applyBorder="1" applyAlignment="1"/>
    <xf numFmtId="0" fontId="3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5" borderId="2" xfId="0" applyFill="1" applyBorder="1"/>
    <xf numFmtId="0" fontId="0" fillId="0" borderId="2" xfId="0" applyBorder="1"/>
    <xf numFmtId="10" fontId="0" fillId="5" borderId="2" xfId="0" applyNumberFormat="1" applyFill="1" applyBorder="1" applyAlignment="1">
      <alignment horizontal="center"/>
    </xf>
    <xf numFmtId="2" fontId="0" fillId="15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5" borderId="2" xfId="0" applyFill="1" applyBorder="1"/>
    <xf numFmtId="2" fontId="0" fillId="0" borderId="0" xfId="0" applyNumberFormat="1"/>
    <xf numFmtId="170" fontId="0" fillId="15" borderId="2" xfId="0" applyNumberFormat="1" applyFill="1" applyBorder="1" applyAlignment="1">
      <alignment horizontal="center"/>
    </xf>
    <xf numFmtId="0" fontId="0" fillId="2" borderId="2" xfId="0" applyFill="1" applyBorder="1"/>
    <xf numFmtId="171" fontId="0" fillId="15" borderId="2" xfId="0" applyNumberFormat="1" applyFill="1" applyBorder="1" applyAlignment="1">
      <alignment horizontal="center"/>
    </xf>
    <xf numFmtId="0" fontId="9" fillId="5" borderId="2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2" fontId="0" fillId="15" borderId="2" xfId="0" applyNumberFormat="1" applyFill="1" applyBorder="1"/>
    <xf numFmtId="0" fontId="5" fillId="4" borderId="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  <xf numFmtId="0" fontId="0" fillId="5" borderId="2" xfId="0" applyFill="1" applyBorder="1" applyAlignment="1">
      <alignment horizontal="center"/>
    </xf>
  </cellXfs>
  <cellStyles count="6">
    <cellStyle name="Comma" xfId="1" builtinId="3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2" defaultPivotStyle="PivotStyleLight16"/>
  <colors>
    <mruColors>
      <color rgb="FFFF99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721C92-3FF0-48FB-BAB8-39B5DBB1D4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7575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3003FB-4EC6-498C-A267-B27CEFE02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G32"/>
  <sheetViews>
    <sheetView tabSelected="1" zoomScale="110" zoomScaleNormal="110" workbookViewId="0">
      <selection activeCell="F25" sqref="F25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53" width="2.5" style="1" customWidth="1"/>
    <col min="54" max="54" width="2.5" style="65" customWidth="1"/>
    <col min="55" max="55" width="2.5" style="57" customWidth="1"/>
    <col min="56" max="293" width="2.5" style="1" customWidth="1"/>
    <col min="294" max="16384" width="10.83203125" style="1"/>
  </cols>
  <sheetData>
    <row r="2" spans="1:293" x14ac:dyDescent="0.2">
      <c r="BC2" s="72"/>
    </row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69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1"/>
      <c r="BC3" s="69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1"/>
      <c r="BX3" s="70"/>
      <c r="BY3" s="77"/>
      <c r="BZ3" s="103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61">
        <v>2</v>
      </c>
      <c r="BD4" s="63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75"/>
      <c r="BY4" s="75"/>
      <c r="BZ4" s="6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62" t="s">
        <v>13</v>
      </c>
      <c r="BD5" s="64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6" t="s">
        <v>16</v>
      </c>
      <c r="BY5" s="76" t="s">
        <v>12</v>
      </c>
      <c r="BZ5" s="64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/>
      <c r="C10" s="30">
        <v>280000</v>
      </c>
      <c r="D10" s="30">
        <v>280000</v>
      </c>
      <c r="E10" s="32"/>
      <c r="F10" s="33">
        <v>280000</v>
      </c>
      <c r="G10" s="33">
        <v>280000</v>
      </c>
      <c r="I10" s="28"/>
      <c r="AG10" s="36" t="s">
        <v>23</v>
      </c>
      <c r="AH10" s="36" t="s">
        <v>23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AO10" s="35" t="s">
        <v>19</v>
      </c>
      <c r="AP10" s="35" t="s">
        <v>19</v>
      </c>
      <c r="AQ10" s="35" t="s">
        <v>19</v>
      </c>
      <c r="AR10" s="35" t="s">
        <v>19</v>
      </c>
      <c r="AS10" s="35" t="s">
        <v>19</v>
      </c>
      <c r="AT10" s="35" t="s">
        <v>19</v>
      </c>
      <c r="AU10" s="35" t="s">
        <v>19</v>
      </c>
      <c r="AV10" s="35" t="s">
        <v>19</v>
      </c>
      <c r="AW10" s="35" t="s">
        <v>19</v>
      </c>
      <c r="AX10" s="35" t="s">
        <v>19</v>
      </c>
      <c r="AY10" s="35" t="s">
        <v>19</v>
      </c>
      <c r="AZ10" s="35" t="s">
        <v>19</v>
      </c>
      <c r="BA10" s="35" t="s">
        <v>19</v>
      </c>
      <c r="BB10" s="66" t="s">
        <v>19</v>
      </c>
      <c r="BC10" s="58" t="s">
        <v>19</v>
      </c>
      <c r="BD10" s="35" t="s">
        <v>19</v>
      </c>
      <c r="BE10" s="35" t="s">
        <v>19</v>
      </c>
      <c r="BF10" s="35" t="s">
        <v>19</v>
      </c>
      <c r="BG10" s="35" t="s">
        <v>19</v>
      </c>
      <c r="BH10" s="35" t="s">
        <v>19</v>
      </c>
      <c r="BI10" s="35" t="s">
        <v>19</v>
      </c>
      <c r="BJ10" s="35" t="s">
        <v>19</v>
      </c>
      <c r="BK10" s="35" t="s">
        <v>19</v>
      </c>
      <c r="BL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AH11" s="73"/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  <c r="AP11" s="37" t="s">
        <v>20</v>
      </c>
      <c r="AQ11" s="37" t="s">
        <v>20</v>
      </c>
      <c r="AR11" s="37" t="s">
        <v>20</v>
      </c>
      <c r="AS11" s="37" t="s">
        <v>20</v>
      </c>
      <c r="AT11" s="37" t="s">
        <v>20</v>
      </c>
      <c r="AU11" s="37" t="s">
        <v>20</v>
      </c>
      <c r="AV11" s="37" t="s">
        <v>20</v>
      </c>
      <c r="AW11" s="37" t="s">
        <v>20</v>
      </c>
      <c r="AX11" s="37" t="s">
        <v>20</v>
      </c>
      <c r="AY11" s="37" t="s">
        <v>20</v>
      </c>
      <c r="AZ11" s="37" t="s">
        <v>20</v>
      </c>
      <c r="BA11" s="37" t="s">
        <v>20</v>
      </c>
      <c r="BB11" s="67" t="s">
        <v>20</v>
      </c>
      <c r="BC11" s="59" t="s">
        <v>20</v>
      </c>
      <c r="BD11" s="37" t="s">
        <v>20</v>
      </c>
      <c r="BE11" s="37" t="s">
        <v>20</v>
      </c>
      <c r="BF11" s="37" t="s">
        <v>20</v>
      </c>
      <c r="BG11" s="37" t="s">
        <v>20</v>
      </c>
      <c r="BH11" s="37" t="s">
        <v>20</v>
      </c>
      <c r="BI11" s="37" t="s">
        <v>20</v>
      </c>
      <c r="BJ11" s="37" t="s">
        <v>20</v>
      </c>
      <c r="BK11" s="37" t="s">
        <v>20</v>
      </c>
      <c r="BL11" s="37" t="s">
        <v>20</v>
      </c>
    </row>
    <row r="12" spans="1:293" x14ac:dyDescent="0.2">
      <c r="A12" s="40">
        <v>3</v>
      </c>
      <c r="C12" s="12" t="s">
        <v>9</v>
      </c>
      <c r="D12" s="13">
        <v>200</v>
      </c>
      <c r="E12" s="14">
        <f>(D12*A12)*8</f>
        <v>4800</v>
      </c>
      <c r="F12" s="15">
        <f>C10/E12</f>
        <v>58.333333333333336</v>
      </c>
      <c r="G12" s="27">
        <f>F12/22</f>
        <v>2.6515151515151518</v>
      </c>
      <c r="I12" s="28"/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  <c r="AP12" s="38" t="s">
        <v>21</v>
      </c>
      <c r="AQ12" s="38" t="s">
        <v>21</v>
      </c>
      <c r="AR12" s="38" t="s">
        <v>21</v>
      </c>
      <c r="AS12" s="38" t="s">
        <v>21</v>
      </c>
      <c r="AT12" s="38" t="s">
        <v>21</v>
      </c>
      <c r="AU12" s="38" t="s">
        <v>21</v>
      </c>
      <c r="AV12" s="38" t="s">
        <v>21</v>
      </c>
      <c r="AW12" s="38" t="s">
        <v>21</v>
      </c>
      <c r="AX12" s="38" t="s">
        <v>21</v>
      </c>
      <c r="AY12" s="38" t="s">
        <v>21</v>
      </c>
      <c r="AZ12" s="38" t="s">
        <v>21</v>
      </c>
      <c r="BA12" s="38" t="s">
        <v>21</v>
      </c>
      <c r="BB12" s="68" t="s">
        <v>21</v>
      </c>
      <c r="BC12" s="60" t="s">
        <v>21</v>
      </c>
      <c r="BD12" s="38" t="s">
        <v>21</v>
      </c>
      <c r="BE12" s="38" t="s">
        <v>21</v>
      </c>
      <c r="BF12" s="38" t="s">
        <v>21</v>
      </c>
      <c r="BG12" s="38" t="s">
        <v>21</v>
      </c>
      <c r="BH12" s="38" t="s">
        <v>21</v>
      </c>
      <c r="BI12" s="38" t="s">
        <v>21</v>
      </c>
      <c r="BJ12" s="38" t="s">
        <v>21</v>
      </c>
      <c r="BK12" s="38" t="s">
        <v>21</v>
      </c>
      <c r="BL12" s="38" t="s">
        <v>21</v>
      </c>
    </row>
    <row r="13" spans="1:293" x14ac:dyDescent="0.2">
      <c r="A13" s="40">
        <v>3</v>
      </c>
      <c r="C13" s="16" t="s">
        <v>24</v>
      </c>
      <c r="D13" s="47">
        <v>200</v>
      </c>
      <c r="E13" s="14">
        <f>(D13*A13)*8</f>
        <v>4800</v>
      </c>
      <c r="F13" s="15">
        <f>C10/E13</f>
        <v>58.333333333333336</v>
      </c>
      <c r="G13" s="27">
        <f>F13/22</f>
        <v>2.6515151515151518</v>
      </c>
      <c r="H13" s="53"/>
      <c r="I13" s="28"/>
      <c r="BM13" s="55" t="s">
        <v>23</v>
      </c>
      <c r="BN13" s="55" t="s">
        <v>23</v>
      </c>
      <c r="BO13" s="55" t="s">
        <v>23</v>
      </c>
      <c r="BP13" s="55" t="s">
        <v>23</v>
      </c>
      <c r="BQ13" s="55" t="s">
        <v>23</v>
      </c>
      <c r="BR13" s="55" t="s">
        <v>23</v>
      </c>
      <c r="BS13" s="55" t="s">
        <v>23</v>
      </c>
      <c r="BT13" s="73"/>
      <c r="BU13" s="73"/>
      <c r="BV13" s="73"/>
      <c r="BW13" s="73"/>
      <c r="BX13" s="73"/>
      <c r="BY13" s="73"/>
      <c r="BZ13" s="73"/>
      <c r="CA13" s="73"/>
      <c r="CB13" s="73"/>
      <c r="CC13" s="74"/>
      <c r="CD13" s="53"/>
      <c r="CE13" s="73"/>
      <c r="CF13" s="73"/>
      <c r="CG13" s="73"/>
      <c r="CH13" s="73"/>
      <c r="CI13" s="73"/>
      <c r="CJ13" s="73"/>
      <c r="CK13" s="73"/>
      <c r="CL13" s="73"/>
    </row>
    <row r="14" spans="1:293" x14ac:dyDescent="0.2">
      <c r="A14" s="40">
        <v>3</v>
      </c>
      <c r="C14" s="17" t="s">
        <v>10</v>
      </c>
      <c r="D14" s="47">
        <v>200</v>
      </c>
      <c r="E14" s="14">
        <f>(D14*A14)*8</f>
        <v>4800</v>
      </c>
      <c r="F14" s="15">
        <f>C10/E14</f>
        <v>58.333333333333336</v>
      </c>
      <c r="G14" s="27">
        <f t="shared" ref="G14" si="0">F14/22</f>
        <v>2.6515151515151518</v>
      </c>
    </row>
    <row r="15" spans="1:293" x14ac:dyDescent="0.2">
      <c r="A15" s="46">
        <v>3</v>
      </c>
      <c r="C15" s="50" t="s">
        <v>35</v>
      </c>
      <c r="D15" s="47">
        <v>125</v>
      </c>
      <c r="E15" s="48">
        <f>(D15*A15)*8</f>
        <v>3000</v>
      </c>
      <c r="F15" s="49">
        <f>G10/E15</f>
        <v>93.333333333333329</v>
      </c>
      <c r="G15" s="51">
        <f>F15/22</f>
        <v>4.2424242424242422</v>
      </c>
      <c r="J15" s="18"/>
      <c r="K15" s="18"/>
    </row>
    <row r="16" spans="1:293" x14ac:dyDescent="0.2">
      <c r="E16" s="19" t="s">
        <v>8</v>
      </c>
      <c r="F16" s="20">
        <f>F12+F15</f>
        <v>151.66666666666666</v>
      </c>
      <c r="G16" s="21">
        <f>F16/22</f>
        <v>6.8939393939393936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153.66666666666666</v>
      </c>
      <c r="G17" s="23">
        <f>F17/22</f>
        <v>6.9848484848484844</v>
      </c>
      <c r="I17" s="2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/>
      <c r="G19" s="56"/>
    </row>
    <row r="20" spans="3:43" ht="15" customHeight="1" x14ac:dyDescent="0.2"/>
    <row r="21" spans="3:43" x14ac:dyDescent="0.2">
      <c r="E21" s="78"/>
      <c r="F21" s="78"/>
      <c r="G21" s="78"/>
      <c r="H21" s="78"/>
      <c r="I21" s="78"/>
    </row>
    <row r="22" spans="3:43" x14ac:dyDescent="0.2">
      <c r="C22" s="22"/>
      <c r="E22" s="78"/>
      <c r="F22" s="46"/>
      <c r="G22" s="46"/>
      <c r="H22" s="78"/>
      <c r="I22" s="78"/>
    </row>
    <row r="23" spans="3:43" x14ac:dyDescent="0.2">
      <c r="C23" s="28"/>
      <c r="D23" s="1">
        <v>25</v>
      </c>
      <c r="E23" s="78">
        <v>8</v>
      </c>
      <c r="F23" s="79"/>
      <c r="G23" s="80"/>
      <c r="H23" s="78"/>
      <c r="I23" s="78"/>
    </row>
    <row r="24" spans="3:43" x14ac:dyDescent="0.2">
      <c r="C24" s="28"/>
      <c r="E24" s="78"/>
      <c r="F24" s="79"/>
      <c r="G24" s="80"/>
      <c r="H24" s="78"/>
      <c r="I24" s="78"/>
    </row>
    <row r="25" spans="3:43" x14ac:dyDescent="0.2">
      <c r="C25" s="28"/>
      <c r="D25" s="1">
        <f>180*36</f>
        <v>6480</v>
      </c>
      <c r="E25" s="78">
        <v>60</v>
      </c>
      <c r="F25" s="79"/>
      <c r="G25" s="80"/>
      <c r="H25" s="78"/>
      <c r="I25" s="78"/>
    </row>
    <row r="26" spans="3:43" x14ac:dyDescent="0.2">
      <c r="C26" s="28"/>
      <c r="E26" s="78">
        <v>12</v>
      </c>
      <c r="F26" s="78"/>
      <c r="G26" s="78"/>
      <c r="H26" s="78"/>
      <c r="I26" s="78"/>
    </row>
    <row r="27" spans="3:43" x14ac:dyDescent="0.2">
      <c r="E27" s="78">
        <v>12</v>
      </c>
      <c r="F27" s="46"/>
      <c r="G27" s="46"/>
      <c r="H27" s="78"/>
      <c r="I27" s="78"/>
    </row>
    <row r="28" spans="3:43" x14ac:dyDescent="0.2">
      <c r="E28" s="78"/>
      <c r="F28" s="80"/>
      <c r="G28" s="80"/>
      <c r="H28" s="78"/>
      <c r="I28" s="78"/>
    </row>
    <row r="29" spans="3:43" x14ac:dyDescent="0.2">
      <c r="C29" s="28"/>
      <c r="E29" s="78"/>
      <c r="F29" s="80"/>
      <c r="G29" s="81"/>
      <c r="H29" s="78"/>
      <c r="I29" s="78"/>
    </row>
    <row r="30" spans="3:43" ht="15.75" customHeight="1" x14ac:dyDescent="0.2">
      <c r="C30" s="28"/>
      <c r="F30" s="18"/>
      <c r="G30" s="18"/>
    </row>
    <row r="31" spans="3:43" x14ac:dyDescent="0.2">
      <c r="C31" s="28"/>
    </row>
    <row r="32" spans="3:43" x14ac:dyDescent="0.2">
      <c r="C32" s="28"/>
    </row>
  </sheetData>
  <mergeCells count="14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43694-3E9D-BB4D-A60F-BBB9256E9274}">
  <dimension ref="B3:Q28"/>
  <sheetViews>
    <sheetView workbookViewId="0">
      <selection activeCell="D34" sqref="D34"/>
    </sheetView>
  </sheetViews>
  <sheetFormatPr baseColWidth="10" defaultRowHeight="15" x14ac:dyDescent="0.2"/>
  <sheetData>
    <row r="3" spans="2:14" x14ac:dyDescent="0.2">
      <c r="B3" s="105" t="s">
        <v>42</v>
      </c>
      <c r="C3" s="105"/>
      <c r="F3" s="105" t="s">
        <v>43</v>
      </c>
      <c r="G3" s="105"/>
      <c r="H3" s="105"/>
      <c r="J3" s="105" t="s">
        <v>44</v>
      </c>
      <c r="K3" s="105"/>
    </row>
    <row r="4" spans="2:14" x14ac:dyDescent="0.2">
      <c r="B4" s="105" t="s">
        <v>45</v>
      </c>
      <c r="C4" s="105"/>
      <c r="F4" s="105" t="s">
        <v>46</v>
      </c>
      <c r="G4" s="105"/>
      <c r="H4" s="105"/>
      <c r="J4" s="82" t="s">
        <v>47</v>
      </c>
      <c r="K4" s="83">
        <f>375+11</f>
        <v>386</v>
      </c>
      <c r="M4" t="s">
        <v>48</v>
      </c>
      <c r="N4">
        <f>(((2400/36)*3)*6)</f>
        <v>1200</v>
      </c>
    </row>
    <row r="5" spans="2:14" x14ac:dyDescent="0.2">
      <c r="B5" s="84" t="s">
        <v>49</v>
      </c>
      <c r="C5" s="85">
        <v>0</v>
      </c>
      <c r="D5" t="s">
        <v>50</v>
      </c>
      <c r="F5" s="84" t="s">
        <v>51</v>
      </c>
      <c r="G5" s="82" t="s">
        <v>52</v>
      </c>
      <c r="H5" s="84" t="s">
        <v>53</v>
      </c>
      <c r="J5" s="86">
        <v>0.1215</v>
      </c>
      <c r="K5" s="87">
        <f>+K4*J5</f>
        <v>46.899000000000001</v>
      </c>
      <c r="M5" t="s">
        <v>54</v>
      </c>
      <c r="N5">
        <f>((50*6)*3)</f>
        <v>900</v>
      </c>
    </row>
    <row r="6" spans="2:14" x14ac:dyDescent="0.2">
      <c r="B6" s="84" t="s">
        <v>55</v>
      </c>
      <c r="C6" s="85">
        <v>0</v>
      </c>
      <c r="D6" t="s">
        <v>50</v>
      </c>
      <c r="F6" s="85" t="s">
        <v>24</v>
      </c>
      <c r="G6" s="88">
        <f>C7</f>
        <v>280000</v>
      </c>
      <c r="H6" s="89">
        <f>'Fiscalia Ecuador'!F17</f>
        <v>153.66666666666666</v>
      </c>
      <c r="J6" s="86" t="s">
        <v>56</v>
      </c>
      <c r="K6" s="87">
        <f>+K4/12</f>
        <v>32.166666666666664</v>
      </c>
      <c r="M6" t="s">
        <v>57</v>
      </c>
      <c r="N6">
        <f>L19</f>
        <v>3640</v>
      </c>
    </row>
    <row r="7" spans="2:14" x14ac:dyDescent="0.2">
      <c r="B7" s="84" t="s">
        <v>58</v>
      </c>
      <c r="C7" s="90">
        <f>'Fiscalia Ecuador'!C10</f>
        <v>280000</v>
      </c>
      <c r="D7" t="s">
        <v>50</v>
      </c>
      <c r="F7" s="85"/>
      <c r="G7" s="88"/>
      <c r="H7" s="89"/>
      <c r="I7" s="91"/>
      <c r="J7" s="82" t="s">
        <v>59</v>
      </c>
      <c r="K7" s="87">
        <f>+K4/12</f>
        <v>32.166666666666664</v>
      </c>
    </row>
    <row r="8" spans="2:14" x14ac:dyDescent="0.2">
      <c r="F8" s="84" t="s">
        <v>60</v>
      </c>
      <c r="G8" s="84"/>
      <c r="H8" s="92">
        <f>H6</f>
        <v>153.66666666666666</v>
      </c>
      <c r="I8" s="91"/>
      <c r="J8" s="82" t="s">
        <v>61</v>
      </c>
      <c r="K8" s="87">
        <f>+K4/12</f>
        <v>32.166666666666664</v>
      </c>
    </row>
    <row r="9" spans="2:14" x14ac:dyDescent="0.2">
      <c r="B9" s="84" t="s">
        <v>62</v>
      </c>
      <c r="C9" s="93">
        <v>0.1</v>
      </c>
      <c r="F9" s="84" t="s">
        <v>63</v>
      </c>
      <c r="G9" s="84"/>
      <c r="H9" s="87">
        <f>((+H8*K11)*3)+N4+N5+N6</f>
        <v>17170.334348484848</v>
      </c>
      <c r="I9" s="91"/>
      <c r="J9" s="82" t="s">
        <v>64</v>
      </c>
      <c r="K9" s="87">
        <f>+K4/24</f>
        <v>16.083333333333332</v>
      </c>
    </row>
    <row r="10" spans="2:14" x14ac:dyDescent="0.2">
      <c r="B10" s="84" t="s">
        <v>65</v>
      </c>
      <c r="C10" s="90">
        <f>+C9*C7</f>
        <v>28000</v>
      </c>
      <c r="F10" s="84" t="s">
        <v>66</v>
      </c>
      <c r="G10" s="84"/>
      <c r="H10" s="94">
        <f>+H9/C7</f>
        <v>6.1322622673160174E-2</v>
      </c>
      <c r="I10" s="91"/>
      <c r="J10" s="95" t="s">
        <v>67</v>
      </c>
      <c r="K10" s="87">
        <f>SUM(K4:K9)</f>
        <v>545.48233333333337</v>
      </c>
    </row>
    <row r="11" spans="2:14" x14ac:dyDescent="0.2">
      <c r="I11" s="96"/>
      <c r="J11" s="82" t="s">
        <v>68</v>
      </c>
      <c r="K11" s="87">
        <f>+K10/22</f>
        <v>24.794651515151518</v>
      </c>
    </row>
    <row r="12" spans="2:14" x14ac:dyDescent="0.2">
      <c r="I12" s="96"/>
    </row>
    <row r="13" spans="2:14" x14ac:dyDescent="0.2">
      <c r="B13" s="84" t="s">
        <v>69</v>
      </c>
      <c r="C13" s="90">
        <f>+C10</f>
        <v>28000</v>
      </c>
      <c r="H13" s="96"/>
      <c r="I13" s="96"/>
    </row>
    <row r="14" spans="2:14" x14ac:dyDescent="0.2">
      <c r="B14" s="84" t="s">
        <v>42</v>
      </c>
      <c r="C14" s="97">
        <f>+H9</f>
        <v>17170.334348484848</v>
      </c>
      <c r="H14" s="96">
        <f>250*8</f>
        <v>2000</v>
      </c>
      <c r="I14" s="96"/>
    </row>
    <row r="15" spans="2:14" x14ac:dyDescent="0.2">
      <c r="B15" s="84" t="s">
        <v>70</v>
      </c>
      <c r="C15" s="97">
        <f>+C14-C13</f>
        <v>-10829.665651515152</v>
      </c>
      <c r="H15" s="96"/>
      <c r="I15" s="96"/>
    </row>
    <row r="18" spans="2:17" x14ac:dyDescent="0.2">
      <c r="B18" s="104" t="s">
        <v>71</v>
      </c>
      <c r="C18" s="104"/>
      <c r="D18" s="104"/>
      <c r="E18" s="104"/>
      <c r="F18" s="104"/>
      <c r="G18" s="104"/>
    </row>
    <row r="19" spans="2:17" x14ac:dyDescent="0.2">
      <c r="B19" s="104"/>
      <c r="C19" s="104"/>
      <c r="D19" s="104"/>
      <c r="E19" s="104"/>
      <c r="F19" s="104"/>
      <c r="G19" s="104"/>
      <c r="L19">
        <f>C10*13%</f>
        <v>3640</v>
      </c>
    </row>
    <row r="20" spans="2:17" x14ac:dyDescent="0.2">
      <c r="B20" s="104"/>
      <c r="C20" s="104"/>
      <c r="D20" s="104"/>
      <c r="E20" s="104"/>
      <c r="F20" s="104"/>
      <c r="G20" s="104"/>
    </row>
    <row r="27" spans="2:17" x14ac:dyDescent="0.2">
      <c r="M27">
        <f>N27/0.08</f>
        <v>7000000</v>
      </c>
      <c r="N27">
        <f>280000*2</f>
        <v>560000</v>
      </c>
      <c r="O27">
        <f>N27/0.09</f>
        <v>6222222.222222222</v>
      </c>
      <c r="Q27">
        <f>10000000-M27</f>
        <v>3000000</v>
      </c>
    </row>
    <row r="28" spans="2:17" x14ac:dyDescent="0.2">
      <c r="N28">
        <f>N27/0.0825</f>
        <v>6787878.7878787871</v>
      </c>
    </row>
  </sheetData>
  <mergeCells count="6">
    <mergeCell ref="B18:G20"/>
    <mergeCell ref="B3:C3"/>
    <mergeCell ref="F3:H3"/>
    <mergeCell ref="J3:K3"/>
    <mergeCell ref="B4:C4"/>
    <mergeCell ref="F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KG32"/>
  <sheetViews>
    <sheetView zoomScale="70" zoomScaleNormal="70" workbookViewId="0">
      <selection activeCell="D11" sqref="D1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02"/>
      <c r="BD3" s="102"/>
      <c r="BE3" s="102"/>
      <c r="BF3" s="102"/>
      <c r="BG3" s="102"/>
      <c r="BH3" s="102"/>
      <c r="BI3" s="102"/>
      <c r="BJ3" s="102"/>
      <c r="BK3" s="102"/>
      <c r="BL3" s="102"/>
      <c r="BM3" s="102"/>
      <c r="BN3" s="102"/>
      <c r="BO3" s="102"/>
      <c r="BP3" s="102"/>
      <c r="BQ3" s="102"/>
      <c r="BR3" s="102"/>
      <c r="BS3" s="102"/>
      <c r="BT3" s="102"/>
      <c r="BU3" s="102"/>
      <c r="BV3" s="102"/>
      <c r="BW3" s="102"/>
      <c r="BX3" s="102"/>
      <c r="BY3" s="102"/>
      <c r="BZ3" s="102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3</v>
      </c>
      <c r="AJ4" s="3">
        <v>4</v>
      </c>
      <c r="AK4" s="3">
        <v>5</v>
      </c>
      <c r="AL4" s="3">
        <v>8</v>
      </c>
      <c r="AM4" s="3">
        <v>9</v>
      </c>
      <c r="AN4" s="3">
        <v>10</v>
      </c>
      <c r="AO4" s="3">
        <v>11</v>
      </c>
      <c r="AP4" s="3">
        <v>12</v>
      </c>
      <c r="AQ4" s="3">
        <v>15</v>
      </c>
      <c r="AR4" s="3">
        <v>16</v>
      </c>
      <c r="AS4" s="3">
        <v>17</v>
      </c>
      <c r="AT4" s="3">
        <v>18</v>
      </c>
      <c r="AU4" s="3">
        <v>19</v>
      </c>
      <c r="AV4" s="3">
        <v>22</v>
      </c>
      <c r="AW4" s="3">
        <v>23</v>
      </c>
      <c r="AX4" s="3">
        <v>24</v>
      </c>
      <c r="AY4" s="3">
        <v>25</v>
      </c>
      <c r="AZ4" s="3">
        <v>26</v>
      </c>
      <c r="BA4" s="3">
        <v>29</v>
      </c>
      <c r="BB4" s="3">
        <v>30</v>
      </c>
      <c r="BC4" s="3">
        <v>31</v>
      </c>
      <c r="BD4" s="3">
        <v>1</v>
      </c>
      <c r="BE4" s="3">
        <v>2</v>
      </c>
      <c r="BF4" s="3">
        <v>5</v>
      </c>
      <c r="BG4" s="3">
        <v>6</v>
      </c>
      <c r="BH4" s="3">
        <v>7</v>
      </c>
      <c r="BI4" s="3">
        <v>8</v>
      </c>
      <c r="BJ4" s="3">
        <v>9</v>
      </c>
      <c r="BK4" s="3">
        <v>12</v>
      </c>
      <c r="BL4" s="3">
        <v>13</v>
      </c>
      <c r="BM4" s="3">
        <v>14</v>
      </c>
      <c r="BN4" s="3">
        <v>15</v>
      </c>
      <c r="BO4" s="3">
        <v>16</v>
      </c>
      <c r="BP4" s="3">
        <v>19</v>
      </c>
      <c r="BQ4" s="3">
        <v>20</v>
      </c>
      <c r="BR4" s="3">
        <v>21</v>
      </c>
      <c r="BS4" s="3">
        <v>22</v>
      </c>
      <c r="BT4" s="3">
        <v>23</v>
      </c>
      <c r="BU4" s="3">
        <v>26</v>
      </c>
      <c r="BV4" s="3">
        <v>27</v>
      </c>
      <c r="BW4" s="3">
        <v>28</v>
      </c>
      <c r="BX4" s="3">
        <v>29</v>
      </c>
      <c r="BY4" s="3">
        <v>30</v>
      </c>
      <c r="BZ4" s="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13</v>
      </c>
      <c r="AH5" s="7" t="s">
        <v>14</v>
      </c>
      <c r="AI5" s="7" t="s">
        <v>15</v>
      </c>
      <c r="AJ5" s="7" t="s">
        <v>16</v>
      </c>
      <c r="AK5" s="7" t="s">
        <v>12</v>
      </c>
      <c r="AL5" s="7" t="s">
        <v>13</v>
      </c>
      <c r="AM5" s="7" t="s">
        <v>14</v>
      </c>
      <c r="AN5" s="7" t="s">
        <v>15</v>
      </c>
      <c r="AO5" s="7" t="s">
        <v>16</v>
      </c>
      <c r="AP5" s="7" t="s">
        <v>12</v>
      </c>
      <c r="AQ5" s="7" t="s">
        <v>13</v>
      </c>
      <c r="AR5" s="7" t="s">
        <v>14</v>
      </c>
      <c r="AS5" s="7" t="s">
        <v>15</v>
      </c>
      <c r="AT5" s="7" t="s">
        <v>16</v>
      </c>
      <c r="AU5" s="7" t="s">
        <v>12</v>
      </c>
      <c r="AV5" s="7" t="s">
        <v>13</v>
      </c>
      <c r="AW5" s="7" t="s">
        <v>14</v>
      </c>
      <c r="AX5" s="7" t="s">
        <v>15</v>
      </c>
      <c r="AY5" s="7" t="s">
        <v>16</v>
      </c>
      <c r="AZ5" s="7" t="s">
        <v>12</v>
      </c>
      <c r="BA5" s="7" t="s">
        <v>13</v>
      </c>
      <c r="BB5" s="7" t="s">
        <v>14</v>
      </c>
      <c r="BC5" s="7" t="s">
        <v>15</v>
      </c>
      <c r="BD5" s="7" t="s">
        <v>16</v>
      </c>
      <c r="BE5" s="7" t="s">
        <v>12</v>
      </c>
      <c r="BF5" s="7" t="s">
        <v>13</v>
      </c>
      <c r="BG5" s="7" t="s">
        <v>14</v>
      </c>
      <c r="BH5" s="7" t="s">
        <v>15</v>
      </c>
      <c r="BI5" s="7" t="s">
        <v>16</v>
      </c>
      <c r="BJ5" s="7" t="s">
        <v>12</v>
      </c>
      <c r="BK5" s="7" t="s">
        <v>13</v>
      </c>
      <c r="BL5" s="7" t="s">
        <v>14</v>
      </c>
      <c r="BM5" s="7" t="s">
        <v>15</v>
      </c>
      <c r="BN5" s="7" t="s">
        <v>16</v>
      </c>
      <c r="BO5" s="7" t="s">
        <v>12</v>
      </c>
      <c r="BP5" s="7" t="s">
        <v>13</v>
      </c>
      <c r="BQ5" s="7" t="s">
        <v>14</v>
      </c>
      <c r="BR5" s="7" t="s">
        <v>15</v>
      </c>
      <c r="BS5" s="7" t="s">
        <v>16</v>
      </c>
      <c r="BT5" s="7" t="s">
        <v>12</v>
      </c>
      <c r="BU5" s="7" t="s">
        <v>13</v>
      </c>
      <c r="BV5" s="7" t="s">
        <v>14</v>
      </c>
      <c r="BW5" s="7" t="s">
        <v>15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>
        <f>A12+A15</f>
        <v>2</v>
      </c>
      <c r="C10" s="30">
        <v>210000</v>
      </c>
      <c r="D10" s="30">
        <v>70000</v>
      </c>
      <c r="E10" s="32"/>
      <c r="F10" s="33">
        <v>10</v>
      </c>
      <c r="G10" s="34">
        <f>C10/F10</f>
        <v>21000</v>
      </c>
      <c r="I10" s="28"/>
      <c r="M10" s="36" t="s">
        <v>23</v>
      </c>
      <c r="N10" s="36" t="s">
        <v>23</v>
      </c>
      <c r="O10" s="35" t="s">
        <v>19</v>
      </c>
      <c r="P10" s="35" t="s">
        <v>19</v>
      </c>
      <c r="Q10" s="35" t="s">
        <v>19</v>
      </c>
      <c r="R10" s="35" t="s">
        <v>19</v>
      </c>
      <c r="S10" s="35" t="s">
        <v>19</v>
      </c>
      <c r="T10" s="35" t="s">
        <v>19</v>
      </c>
      <c r="U10" s="35" t="s">
        <v>19</v>
      </c>
      <c r="V10" s="35" t="s">
        <v>19</v>
      </c>
      <c r="W10" s="35" t="s">
        <v>19</v>
      </c>
      <c r="X10" s="35" t="s">
        <v>19</v>
      </c>
      <c r="Y10" s="35" t="s">
        <v>19</v>
      </c>
      <c r="Z10" s="35" t="s">
        <v>19</v>
      </c>
      <c r="AA10" s="35" t="s">
        <v>19</v>
      </c>
      <c r="AB10" s="35" t="s">
        <v>19</v>
      </c>
      <c r="AC10" s="35" t="s">
        <v>19</v>
      </c>
      <c r="AD10" s="35" t="s">
        <v>19</v>
      </c>
      <c r="AE10" s="35" t="s">
        <v>19</v>
      </c>
      <c r="AF10" s="35" t="s">
        <v>19</v>
      </c>
      <c r="AG10" s="35" t="s">
        <v>19</v>
      </c>
      <c r="AH10" s="35" t="s">
        <v>19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O11" s="35" t="s">
        <v>19</v>
      </c>
      <c r="P11" s="35" t="s">
        <v>19</v>
      </c>
      <c r="Q11" s="37" t="s">
        <v>20</v>
      </c>
      <c r="R11" s="37" t="s">
        <v>20</v>
      </c>
      <c r="S11" s="37" t="s">
        <v>20</v>
      </c>
      <c r="T11" s="37" t="s">
        <v>20</v>
      </c>
      <c r="U11" s="37" t="s">
        <v>20</v>
      </c>
      <c r="V11" s="37" t="s">
        <v>20</v>
      </c>
      <c r="W11" s="37" t="s">
        <v>20</v>
      </c>
      <c r="X11" s="37" t="s">
        <v>20</v>
      </c>
      <c r="Y11" s="37" t="s">
        <v>20</v>
      </c>
      <c r="Z11" s="37" t="s">
        <v>20</v>
      </c>
      <c r="AA11" s="37" t="s">
        <v>20</v>
      </c>
      <c r="AB11" s="37" t="s">
        <v>20</v>
      </c>
      <c r="AC11" s="37" t="s">
        <v>20</v>
      </c>
      <c r="AD11" s="37" t="s">
        <v>20</v>
      </c>
      <c r="AE11" s="37" t="s">
        <v>20</v>
      </c>
      <c r="AF11" s="37" t="s">
        <v>20</v>
      </c>
      <c r="AG11" s="37" t="s">
        <v>20</v>
      </c>
      <c r="AH11" s="37" t="s">
        <v>20</v>
      </c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</row>
    <row r="12" spans="1:293" x14ac:dyDescent="0.2">
      <c r="A12" s="40">
        <v>1</v>
      </c>
      <c r="C12" s="12" t="s">
        <v>9</v>
      </c>
      <c r="D12" s="47">
        <v>300</v>
      </c>
      <c r="E12" s="48">
        <f>(D12*A12)*8</f>
        <v>2400</v>
      </c>
      <c r="F12" s="15">
        <f>C10/E12</f>
        <v>87.5</v>
      </c>
      <c r="G12" s="27">
        <f>F12/22</f>
        <v>3.9772727272727271</v>
      </c>
      <c r="I12" s="28"/>
      <c r="O12" s="35" t="s">
        <v>19</v>
      </c>
      <c r="P12" s="35" t="s">
        <v>19</v>
      </c>
      <c r="Q12" s="38" t="s">
        <v>21</v>
      </c>
      <c r="R12" s="38" t="s">
        <v>21</v>
      </c>
      <c r="S12" s="38" t="s">
        <v>21</v>
      </c>
      <c r="T12" s="38" t="s">
        <v>21</v>
      </c>
      <c r="U12" s="38" t="s">
        <v>21</v>
      </c>
      <c r="V12" s="38" t="s">
        <v>21</v>
      </c>
      <c r="W12" s="38" t="s">
        <v>21</v>
      </c>
      <c r="X12" s="38" t="s">
        <v>21</v>
      </c>
      <c r="Y12" s="38" t="s">
        <v>21</v>
      </c>
      <c r="Z12" s="38" t="s">
        <v>21</v>
      </c>
      <c r="AA12" s="38" t="s">
        <v>21</v>
      </c>
      <c r="AB12" s="38" t="s">
        <v>21</v>
      </c>
      <c r="AC12" s="38" t="s">
        <v>21</v>
      </c>
      <c r="AD12" s="38" t="s">
        <v>21</v>
      </c>
      <c r="AE12" s="38" t="s">
        <v>21</v>
      </c>
      <c r="AF12" s="38" t="s">
        <v>21</v>
      </c>
      <c r="AG12" s="38" t="s">
        <v>21</v>
      </c>
      <c r="AH12" s="38" t="s">
        <v>21</v>
      </c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</row>
    <row r="13" spans="1:293" x14ac:dyDescent="0.2">
      <c r="A13" s="40">
        <v>1</v>
      </c>
      <c r="C13" s="16" t="s">
        <v>24</v>
      </c>
      <c r="D13" s="47">
        <v>300</v>
      </c>
      <c r="E13" s="48">
        <f>(D13*A13)*8</f>
        <v>2400</v>
      </c>
      <c r="F13" s="15">
        <f>C10/E13</f>
        <v>87.5</v>
      </c>
      <c r="G13" s="27">
        <f>F13/22</f>
        <v>3.9772727272727271</v>
      </c>
      <c r="H13" s="53"/>
      <c r="I13" s="28"/>
      <c r="R13" s="55" t="s">
        <v>23</v>
      </c>
      <c r="S13" s="55" t="s">
        <v>23</v>
      </c>
      <c r="T13" s="55" t="s">
        <v>23</v>
      </c>
      <c r="U13" s="55" t="s">
        <v>23</v>
      </c>
      <c r="V13" s="55" t="s">
        <v>23</v>
      </c>
      <c r="W13" s="55" t="s">
        <v>23</v>
      </c>
      <c r="X13" s="55" t="s">
        <v>23</v>
      </c>
      <c r="Y13" s="55" t="s">
        <v>23</v>
      </c>
      <c r="Z13" s="55" t="s">
        <v>23</v>
      </c>
      <c r="AA13" s="55" t="s">
        <v>23</v>
      </c>
      <c r="AB13" s="55" t="s">
        <v>23</v>
      </c>
      <c r="AC13" s="55" t="s">
        <v>23</v>
      </c>
      <c r="AD13" s="55" t="s">
        <v>23</v>
      </c>
      <c r="AE13" s="55" t="s">
        <v>23</v>
      </c>
      <c r="AF13" s="55" t="s">
        <v>23</v>
      </c>
      <c r="AG13" s="55" t="s">
        <v>23</v>
      </c>
      <c r="AH13" s="55" t="s">
        <v>23</v>
      </c>
      <c r="AI13" s="55" t="s">
        <v>23</v>
      </c>
      <c r="AJ13" s="55" t="s">
        <v>23</v>
      </c>
      <c r="AK13" s="55" t="s">
        <v>23</v>
      </c>
      <c r="AL13" s="55" t="s">
        <v>23</v>
      </c>
      <c r="AM13" s="55" t="s">
        <v>23</v>
      </c>
      <c r="AN13" s="55" t="s">
        <v>23</v>
      </c>
      <c r="AO13" s="55" t="s">
        <v>23</v>
      </c>
      <c r="AP13" s="36" t="s">
        <v>37</v>
      </c>
      <c r="AQ13" s="36" t="s">
        <v>25</v>
      </c>
    </row>
    <row r="14" spans="1:293" x14ac:dyDescent="0.2">
      <c r="A14" s="40">
        <v>1</v>
      </c>
      <c r="C14" s="17" t="s">
        <v>10</v>
      </c>
      <c r="D14" s="47">
        <v>300</v>
      </c>
      <c r="E14" s="48">
        <f>(D14*A14)*8</f>
        <v>2400</v>
      </c>
      <c r="F14" s="15">
        <f>C10/E14</f>
        <v>87.5</v>
      </c>
      <c r="G14" s="27">
        <f t="shared" ref="G14" si="0">F14/22</f>
        <v>3.9772727272727271</v>
      </c>
    </row>
    <row r="15" spans="1:293" x14ac:dyDescent="0.2">
      <c r="A15" s="46">
        <v>1</v>
      </c>
      <c r="C15" s="50" t="s">
        <v>35</v>
      </c>
      <c r="D15" s="47">
        <v>125</v>
      </c>
      <c r="E15" s="48">
        <f>(D15*A15)*8</f>
        <v>1000</v>
      </c>
      <c r="F15" s="49">
        <f>G10/E15</f>
        <v>21</v>
      </c>
      <c r="G15" s="51">
        <f>F15/22</f>
        <v>0.95454545454545459</v>
      </c>
      <c r="J15" s="18"/>
      <c r="K15" s="18"/>
    </row>
    <row r="16" spans="1:293" x14ac:dyDescent="0.2">
      <c r="E16" s="19" t="s">
        <v>8</v>
      </c>
      <c r="F16" s="20">
        <f>F12+F15</f>
        <v>108.5</v>
      </c>
      <c r="G16" s="21">
        <f>F16/22</f>
        <v>4.9318181818181817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110.5</v>
      </c>
      <c r="G17" s="23">
        <f>F17/22</f>
        <v>5.0227272727272725</v>
      </c>
      <c r="I17" s="28" t="s">
        <v>38</v>
      </c>
      <c r="M17" s="39" t="s">
        <v>22</v>
      </c>
      <c r="N17" s="39" t="s">
        <v>22</v>
      </c>
      <c r="O17" s="39" t="s">
        <v>22</v>
      </c>
      <c r="P17" s="39" t="s">
        <v>22</v>
      </c>
      <c r="Q17" s="39" t="s">
        <v>22</v>
      </c>
      <c r="R17" s="39" t="s">
        <v>22</v>
      </c>
      <c r="S17" s="39" t="s">
        <v>22</v>
      </c>
      <c r="T17" s="39" t="s">
        <v>22</v>
      </c>
      <c r="U17" s="39" t="s">
        <v>22</v>
      </c>
      <c r="V17" s="39" t="s">
        <v>22</v>
      </c>
      <c r="W17" s="39" t="s">
        <v>22</v>
      </c>
      <c r="X17" s="39" t="s">
        <v>22</v>
      </c>
      <c r="Y17" s="39" t="s">
        <v>22</v>
      </c>
      <c r="Z17" s="39" t="s">
        <v>22</v>
      </c>
      <c r="AA17" s="39" t="s">
        <v>22</v>
      </c>
      <c r="AB17" s="39" t="s">
        <v>22</v>
      </c>
      <c r="AC17" s="39" t="s">
        <v>22</v>
      </c>
      <c r="AD17" s="39" t="s">
        <v>22</v>
      </c>
      <c r="AE17" s="39" t="s">
        <v>22</v>
      </c>
      <c r="AF17" s="39" t="s">
        <v>22</v>
      </c>
      <c r="AG17" s="39" t="s">
        <v>22</v>
      </c>
      <c r="AH17" s="39" t="s">
        <v>22</v>
      </c>
      <c r="AI17" s="39" t="s">
        <v>22</v>
      </c>
      <c r="AJ17" s="39" t="s">
        <v>22</v>
      </c>
      <c r="AK17" s="39" t="s">
        <v>22</v>
      </c>
      <c r="AL17" s="39" t="s">
        <v>22</v>
      </c>
      <c r="AM17" s="39" t="s">
        <v>22</v>
      </c>
      <c r="AN17" s="39" t="s">
        <v>22</v>
      </c>
      <c r="AO17" s="39" t="s">
        <v>22</v>
      </c>
      <c r="AP17" s="39" t="s">
        <v>22</v>
      </c>
      <c r="AQ17" s="39" t="s">
        <v>22</v>
      </c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>
        <f>F12+F15</f>
        <v>108.5</v>
      </c>
      <c r="G19" s="56">
        <f>F19/22</f>
        <v>4.9318181818181817</v>
      </c>
    </row>
    <row r="20" spans="3:43" ht="15" customHeight="1" x14ac:dyDescent="0.2"/>
    <row r="22" spans="3:43" x14ac:dyDescent="0.2">
      <c r="C22" s="22" t="s">
        <v>26</v>
      </c>
      <c r="F22" s="41" t="s">
        <v>31</v>
      </c>
      <c r="G22" s="41" t="s">
        <v>32</v>
      </c>
    </row>
    <row r="23" spans="3:43" x14ac:dyDescent="0.2">
      <c r="C23" s="28" t="s">
        <v>27</v>
      </c>
      <c r="F23" s="42" t="s">
        <v>9</v>
      </c>
      <c r="G23" s="45">
        <v>2400</v>
      </c>
    </row>
    <row r="24" spans="3:43" x14ac:dyDescent="0.2">
      <c r="C24" s="28" t="s">
        <v>28</v>
      </c>
      <c r="F24" s="43" t="s">
        <v>24</v>
      </c>
      <c r="G24" s="45">
        <v>2400</v>
      </c>
    </row>
    <row r="25" spans="3:43" x14ac:dyDescent="0.2">
      <c r="C25" s="28" t="s">
        <v>29</v>
      </c>
      <c r="F25" s="44" t="s">
        <v>10</v>
      </c>
      <c r="G25" s="45">
        <v>2400</v>
      </c>
    </row>
    <row r="26" spans="3:43" x14ac:dyDescent="0.2">
      <c r="C26" s="28" t="s">
        <v>30</v>
      </c>
    </row>
    <row r="27" spans="3:43" x14ac:dyDescent="0.2">
      <c r="F27" s="41" t="s">
        <v>33</v>
      </c>
      <c r="G27" s="41" t="s">
        <v>34</v>
      </c>
    </row>
    <row r="28" spans="3:43" x14ac:dyDescent="0.2">
      <c r="F28" s="45">
        <v>5</v>
      </c>
      <c r="G28" s="45">
        <v>31</v>
      </c>
    </row>
    <row r="29" spans="3:43" x14ac:dyDescent="0.2">
      <c r="C29" s="28" t="s">
        <v>36</v>
      </c>
      <c r="F29" s="45"/>
      <c r="G29" s="52"/>
    </row>
    <row r="30" spans="3:43" ht="15.75" customHeight="1" x14ac:dyDescent="0.2">
      <c r="C30" s="28" t="s">
        <v>41</v>
      </c>
    </row>
    <row r="31" spans="3:43" x14ac:dyDescent="0.2">
      <c r="C31" s="28" t="s">
        <v>39</v>
      </c>
    </row>
    <row r="32" spans="3:43" x14ac:dyDescent="0.2">
      <c r="C32" s="28" t="s">
        <v>40</v>
      </c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Fiscalia Ecuador</vt:lpstr>
      <vt:lpstr>Sheet1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Jurado</dc:creator>
  <cp:lastModifiedBy>Jose Ortega</cp:lastModifiedBy>
  <dcterms:created xsi:type="dcterms:W3CDTF">2014-09-19T05:18:11Z</dcterms:created>
  <dcterms:modified xsi:type="dcterms:W3CDTF">2019-07-24T20:54:54Z</dcterms:modified>
</cp:coreProperties>
</file>