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filterPrivacy="1" defaultThemeVersion="124226"/>
  <xr:revisionPtr revIDLastSave="0" documentId="8_{7020C2F6-EB33-4C18-A67E-27EA249EBC7F}" xr6:coauthVersionLast="28" xr6:coauthVersionMax="28" xr10:uidLastSave="{00000000-0000-0000-0000-000000000000}"/>
  <bookViews>
    <workbookView xWindow="0" yWindow="0" windowWidth="14130" windowHeight="3480" xr2:uid="{00000000-000D-0000-FFFF-FFFF00000000}"/>
  </bookViews>
  <sheets>
    <sheet name="Hoja2" sheetId="2" r:id="rId1"/>
    <sheet name="Hoja1" sheetId="3" r:id="rId2"/>
  </sheets>
  <calcPr calcId="171027"/>
</workbook>
</file>

<file path=xl/calcChain.xml><?xml version="1.0" encoding="utf-8"?>
<calcChain xmlns="http://schemas.openxmlformats.org/spreadsheetml/2006/main">
  <c r="H37" i="2" l="1"/>
  <c r="E26" i="2"/>
  <c r="E28" i="2" s="1"/>
  <c r="O25" i="2"/>
  <c r="L25" i="2"/>
  <c r="H25" i="2"/>
  <c r="H24" i="2"/>
  <c r="I21" i="2"/>
  <c r="E17" i="2"/>
  <c r="E18" i="2" s="1"/>
  <c r="E19" i="2" s="1"/>
  <c r="L14" i="2"/>
  <c r="I25" i="2" s="1"/>
  <c r="I8" i="2"/>
  <c r="I11" i="2" s="1"/>
  <c r="I14" i="2" s="1"/>
  <c r="I6" i="2"/>
  <c r="E29" i="2" l="1"/>
  <c r="E30" i="2" s="1"/>
  <c r="I24" i="2"/>
  <c r="I26" i="2" s="1"/>
  <c r="I33" i="2" l="1"/>
  <c r="I37" i="2" s="1"/>
  <c r="L18" i="2"/>
  <c r="I40" i="2" l="1"/>
  <c r="I38" i="2"/>
  <c r="I42" i="2" s="1"/>
  <c r="D7" i="2" s="1"/>
  <c r="E7" i="2" s="1"/>
  <c r="E9" i="2" s="1"/>
  <c r="E10" i="2" l="1"/>
  <c r="E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<sst xmlns="http://schemas.openxmlformats.org/spreadsheetml/2006/main" count="61" uniqueCount="41">
  <si>
    <t>Analisis de Sueldos</t>
  </si>
  <si>
    <t>Recursos Varios</t>
  </si>
  <si>
    <t>Valor Sectorial del Operario</t>
  </si>
  <si>
    <t>Operario variable + 35%</t>
  </si>
  <si>
    <t>Propuesta Económica Digitalización</t>
  </si>
  <si>
    <t>Decimos - vacaciones - IESS</t>
  </si>
  <si>
    <t>Insumos</t>
  </si>
  <si>
    <t xml:space="preserve">Descripción </t>
  </si>
  <si>
    <t>Volumen</t>
  </si>
  <si>
    <t>Precio Inicial</t>
  </si>
  <si>
    <t>Precio Total</t>
  </si>
  <si>
    <t>SUB- TOTAL</t>
  </si>
  <si>
    <t>Concurencias</t>
  </si>
  <si>
    <t>Preparacion, Clasificacion</t>
  </si>
  <si>
    <t>Indexacion, Retorno</t>
  </si>
  <si>
    <t>Total</t>
  </si>
  <si>
    <t>Sub-Total</t>
  </si>
  <si>
    <t>IVA</t>
  </si>
  <si>
    <t xml:space="preserve">Costo del personal </t>
  </si>
  <si>
    <t>Otros</t>
  </si>
  <si>
    <t>Salario Operario por mes de trabajo</t>
  </si>
  <si>
    <t>Cantidad de Operarios</t>
  </si>
  <si>
    <t>Custodia Digital</t>
  </si>
  <si>
    <t>Tiempo de Proyecto (meses)</t>
  </si>
  <si>
    <t>Precio Unitario</t>
  </si>
  <si>
    <t>Nuevo esquema de calculo de Comisión</t>
  </si>
  <si>
    <t>Comisión</t>
  </si>
  <si>
    <t>Comisión (13% de subtotal)</t>
  </si>
  <si>
    <t>Total Costo operativo</t>
  </si>
  <si>
    <t>Propuesta de Digitalizador</t>
  </si>
  <si>
    <t>Cantidad de Imágenes a Digitalizar</t>
  </si>
  <si>
    <t xml:space="preserve">Cajas de Carton </t>
  </si>
  <si>
    <t>Objetivo Margen de Utilidad</t>
  </si>
  <si>
    <t xml:space="preserve">Costo de Personal * Aumento </t>
  </si>
  <si>
    <t>Costo + Margen</t>
  </si>
  <si>
    <t>Margen de Ganancia</t>
  </si>
  <si>
    <t>Costo imágenes</t>
  </si>
  <si>
    <t>PVP Imágenes</t>
  </si>
  <si>
    <t>Scanner x3</t>
  </si>
  <si>
    <t>computador x 3</t>
  </si>
  <si>
    <t>25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</si>
</sst>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  <numFmt numFmtId="166" formatCode="0.0"/>
    <numFmt numFmtId="167" formatCode="_([$$-300A]\ * #,##0.0000_);_([$$-300A]\ * \(#,##0.0000\);_([$$-300A]\ * &quot;-&quot;??_);_(@_)"/>
    <numFmt numFmtId="168" formatCode="_([$$-300A]\ * #,##0.00_);_([$$-300A]\ * \(#,##0.00\);_([$$-300A]\ * &quot;-&quot;??_);_(@_)"/>
    <numFmt numFmtId="169" formatCode="_([$$-300A]\ * #,##0.0_);_([$$-300A]\ * \(#,##0.0\);_([$$-300A]\ * &quot;-&quot;??_);_(@_)"/>
    <numFmt numFmtId="170" formatCode="_ [$$-2C0A]\ * #,##0.0000_ ;_ [$$-2C0A]\ * \-#,##0.0000_ ;_ [$$-2C0A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 applyBorder="1"/>
    <xf numFmtId="0" fontId="5" fillId="3" borderId="0" xfId="0" applyFont="1" applyFill="1" applyBorder="1"/>
    <xf numFmtId="164" fontId="5" fillId="0" borderId="0" xfId="2" applyNumberFormat="1" applyFont="1" applyFill="1" applyBorder="1" applyAlignment="1">
      <alignment horizontal="center"/>
    </xf>
    <xf numFmtId="0" fontId="4" fillId="2" borderId="3" xfId="0" applyFont="1" applyFill="1" applyBorder="1"/>
    <xf numFmtId="165" fontId="4" fillId="2" borderId="4" xfId="0" applyNumberFormat="1" applyFont="1" applyFill="1" applyBorder="1"/>
    <xf numFmtId="0" fontId="3" fillId="0" borderId="5" xfId="0" applyFont="1" applyFill="1" applyBorder="1"/>
    <xf numFmtId="165" fontId="3" fillId="0" borderId="6" xfId="0" applyNumberFormat="1" applyFont="1" applyFill="1" applyBorder="1"/>
    <xf numFmtId="165" fontId="3" fillId="2" borderId="0" xfId="0" applyNumberFormat="1" applyFont="1" applyFill="1"/>
    <xf numFmtId="0" fontId="4" fillId="2" borderId="7" xfId="0" applyFont="1" applyFill="1" applyBorder="1"/>
    <xf numFmtId="165" fontId="4" fillId="2" borderId="8" xfId="0" applyNumberFormat="1" applyFont="1" applyFill="1" applyBorder="1"/>
    <xf numFmtId="0" fontId="3" fillId="0" borderId="9" xfId="0" applyFont="1" applyFill="1" applyBorder="1"/>
    <xf numFmtId="165" fontId="3" fillId="0" borderId="10" xfId="0" applyNumberFormat="1" applyFont="1" applyFill="1" applyBorder="1"/>
    <xf numFmtId="0" fontId="3" fillId="2" borderId="0" xfId="0" applyFont="1" applyFill="1" applyBorder="1"/>
    <xf numFmtId="0" fontId="4" fillId="0" borderId="7" xfId="0" applyFont="1" applyFill="1" applyBorder="1"/>
    <xf numFmtId="165" fontId="4" fillId="0" borderId="12" xfId="0" applyNumberFormat="1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3" fillId="0" borderId="7" xfId="0" applyFont="1" applyFill="1" applyBorder="1"/>
    <xf numFmtId="165" fontId="3" fillId="6" borderId="12" xfId="0" applyNumberFormat="1" applyFont="1" applyFill="1" applyBorder="1"/>
    <xf numFmtId="166" fontId="3" fillId="2" borderId="0" xfId="0" applyNumberFormat="1" applyFont="1" applyFill="1"/>
    <xf numFmtId="0" fontId="6" fillId="3" borderId="16" xfId="0" applyFont="1" applyFill="1" applyBorder="1" applyAlignment="1">
      <alignment horizontal="center" wrapText="1"/>
    </xf>
    <xf numFmtId="3" fontId="0" fillId="2" borderId="0" xfId="0" applyNumberFormat="1" applyFill="1" applyBorder="1" applyAlignment="1">
      <alignment horizontal="center"/>
    </xf>
    <xf numFmtId="167" fontId="6" fillId="3" borderId="0" xfId="0" applyNumberFormat="1" applyFont="1" applyFill="1" applyBorder="1" applyAlignment="1">
      <alignment horizontal="center"/>
    </xf>
    <xf numFmtId="168" fontId="6" fillId="3" borderId="17" xfId="2" applyNumberFormat="1" applyFont="1" applyFill="1" applyBorder="1" applyAlignment="1">
      <alignment horizontal="center"/>
    </xf>
    <xf numFmtId="0" fontId="3" fillId="0" borderId="18" xfId="0" applyFont="1" applyFill="1" applyBorder="1"/>
    <xf numFmtId="165" fontId="3" fillId="0" borderId="19" xfId="0" applyNumberFormat="1" applyFont="1" applyFill="1" applyBorder="1"/>
    <xf numFmtId="0" fontId="6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168" fontId="6" fillId="3" borderId="21" xfId="0" applyNumberFormat="1" applyFont="1" applyFill="1" applyBorder="1" applyAlignment="1">
      <alignment horizontal="center"/>
    </xf>
    <xf numFmtId="168" fontId="6" fillId="3" borderId="22" xfId="2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65" fontId="3" fillId="7" borderId="23" xfId="0" applyNumberFormat="1" applyFont="1" applyFill="1" applyBorder="1"/>
    <xf numFmtId="0" fontId="6" fillId="3" borderId="0" xfId="0" applyFont="1" applyFill="1"/>
    <xf numFmtId="168" fontId="5" fillId="3" borderId="16" xfId="0" applyNumberFormat="1" applyFont="1" applyFill="1" applyBorder="1"/>
    <xf numFmtId="0" fontId="3" fillId="0" borderId="0" xfId="0" applyFont="1" applyFill="1" applyBorder="1"/>
    <xf numFmtId="0" fontId="5" fillId="3" borderId="0" xfId="0" applyFont="1" applyFill="1"/>
    <xf numFmtId="168" fontId="5" fillId="3" borderId="1" xfId="0" applyNumberFormat="1" applyFont="1" applyFill="1" applyBorder="1"/>
    <xf numFmtId="168" fontId="5" fillId="5" borderId="2" xfId="2" applyNumberFormat="1" applyFont="1" applyFill="1" applyBorder="1" applyAlignment="1">
      <alignment horizontal="center"/>
    </xf>
    <xf numFmtId="0" fontId="3" fillId="0" borderId="3" xfId="0" applyFont="1" applyFill="1" applyBorder="1"/>
    <xf numFmtId="165" fontId="3" fillId="0" borderId="24" xfId="1" applyNumberFormat="1" applyFont="1" applyFill="1" applyBorder="1" applyAlignment="1">
      <alignment horizontal="center"/>
    </xf>
    <xf numFmtId="0" fontId="3" fillId="0" borderId="25" xfId="0" applyFont="1" applyBorder="1"/>
    <xf numFmtId="0" fontId="3" fillId="0" borderId="26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165" fontId="3" fillId="7" borderId="27" xfId="0" applyNumberFormat="1" applyFont="1" applyFill="1" applyBorder="1" applyAlignment="1">
      <alignment horizontal="center"/>
    </xf>
    <xf numFmtId="44" fontId="3" fillId="0" borderId="0" xfId="3" applyNumberFormat="1" applyFont="1" applyFill="1" applyBorder="1"/>
    <xf numFmtId="165" fontId="4" fillId="7" borderId="27" xfId="0" applyNumberFormat="1" applyFont="1" applyFill="1" applyBorder="1"/>
    <xf numFmtId="3" fontId="6" fillId="3" borderId="0" xfId="0" applyNumberFormat="1" applyFont="1" applyFill="1" applyBorder="1" applyAlignment="1">
      <alignment horizontal="center"/>
    </xf>
    <xf numFmtId="168" fontId="6" fillId="3" borderId="0" xfId="0" applyNumberFormat="1" applyFont="1" applyFill="1" applyBorder="1" applyAlignment="1">
      <alignment horizontal="center"/>
    </xf>
    <xf numFmtId="0" fontId="3" fillId="2" borderId="30" xfId="0" applyFont="1" applyFill="1" applyBorder="1"/>
    <xf numFmtId="9" fontId="3" fillId="2" borderId="30" xfId="0" applyNumberFormat="1" applyFont="1" applyFill="1" applyBorder="1"/>
    <xf numFmtId="0" fontId="3" fillId="8" borderId="30" xfId="0" applyFont="1" applyFill="1" applyBorder="1"/>
    <xf numFmtId="2" fontId="3" fillId="8" borderId="30" xfId="0" applyNumberFormat="1" applyFont="1" applyFill="1" applyBorder="1"/>
    <xf numFmtId="0" fontId="6" fillId="2" borderId="0" xfId="0" applyFont="1" applyFill="1" applyBorder="1"/>
    <xf numFmtId="168" fontId="5" fillId="2" borderId="0" xfId="0" applyNumberFormat="1" applyFont="1" applyFill="1" applyBorder="1"/>
    <xf numFmtId="168" fontId="6" fillId="2" borderId="0" xfId="2" applyNumberFormat="1" applyFont="1" applyFill="1" applyBorder="1" applyAlignment="1">
      <alignment horizontal="center"/>
    </xf>
    <xf numFmtId="165" fontId="3" fillId="2" borderId="30" xfId="0" applyNumberFormat="1" applyFont="1" applyFill="1" applyBorder="1"/>
    <xf numFmtId="0" fontId="4" fillId="8" borderId="13" xfId="0" applyFont="1" applyFill="1" applyBorder="1" applyAlignment="1">
      <alignment wrapText="1"/>
    </xf>
    <xf numFmtId="3" fontId="4" fillId="8" borderId="15" xfId="0" applyNumberFormat="1" applyFont="1" applyFill="1" applyBorder="1"/>
    <xf numFmtId="165" fontId="3" fillId="7" borderId="31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8" borderId="15" xfId="0" applyNumberFormat="1" applyFont="1" applyFill="1" applyBorder="1"/>
    <xf numFmtId="0" fontId="2" fillId="4" borderId="30" xfId="0" applyFont="1" applyFill="1" applyBorder="1" applyAlignment="1">
      <alignment horizontal="center"/>
    </xf>
    <xf numFmtId="9" fontId="3" fillId="2" borderId="30" xfId="0" applyNumberFormat="1" applyFont="1" applyFill="1" applyBorder="1" applyAlignment="1">
      <alignment horizontal="right"/>
    </xf>
    <xf numFmtId="165" fontId="3" fillId="2" borderId="0" xfId="0" applyNumberFormat="1" applyFont="1" applyFill="1" applyBorder="1"/>
    <xf numFmtId="0" fontId="3" fillId="2" borderId="32" xfId="0" applyFont="1" applyFill="1" applyBorder="1"/>
    <xf numFmtId="165" fontId="3" fillId="2" borderId="8" xfId="0" applyNumberFormat="1" applyFont="1" applyFill="1" applyBorder="1"/>
    <xf numFmtId="9" fontId="3" fillId="2" borderId="0" xfId="3" applyFont="1" applyFill="1"/>
    <xf numFmtId="0" fontId="3" fillId="2" borderId="18" xfId="0" applyFont="1" applyFill="1" applyBorder="1"/>
    <xf numFmtId="165" fontId="3" fillId="2" borderId="19" xfId="0" applyNumberFormat="1" applyFont="1" applyFill="1" applyBorder="1"/>
    <xf numFmtId="0" fontId="3" fillId="8" borderId="1" xfId="0" applyFont="1" applyFill="1" applyBorder="1"/>
    <xf numFmtId="170" fontId="3" fillId="8" borderId="27" xfId="0" applyNumberFormat="1" applyFont="1" applyFill="1" applyBorder="1"/>
    <xf numFmtId="169" fontId="6" fillId="3" borderId="0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workbookViewId="0"/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1.140625" style="1" customWidth="1"/>
    <col min="17" max="16384" width="8.7109375" style="1"/>
  </cols>
  <sheetData>
    <row r="1" spans="1:17" ht="13.5" thickBot="1" x14ac:dyDescent="0.25"/>
    <row r="2" spans="1:17" ht="15.75" thickBot="1" x14ac:dyDescent="0.3">
      <c r="B2" s="2"/>
      <c r="C2" s="2"/>
      <c r="D2" s="3"/>
      <c r="E2" s="4"/>
      <c r="H2" s="78" t="s">
        <v>0</v>
      </c>
      <c r="I2" s="79"/>
      <c r="K2" s="78" t="s">
        <v>1</v>
      </c>
      <c r="L2" s="79"/>
    </row>
    <row r="3" spans="1:17" ht="13.5" thickBot="1" x14ac:dyDescent="0.25">
      <c r="H3" s="5" t="s">
        <v>2</v>
      </c>
      <c r="I3" s="6">
        <v>354</v>
      </c>
      <c r="K3" s="7" t="s">
        <v>38</v>
      </c>
      <c r="L3" s="8">
        <v>1200</v>
      </c>
    </row>
    <row r="4" spans="1:17" ht="13.5" thickBot="1" x14ac:dyDescent="0.25">
      <c r="G4" s="9"/>
      <c r="H4" s="10" t="s">
        <v>3</v>
      </c>
      <c r="I4" s="11"/>
      <c r="K4" s="12" t="s">
        <v>39</v>
      </c>
      <c r="L4" s="13">
        <v>199.99</v>
      </c>
    </row>
    <row r="5" spans="1:17" ht="13.5" thickBot="1" x14ac:dyDescent="0.25">
      <c r="B5" s="75" t="s">
        <v>4</v>
      </c>
      <c r="C5" s="76"/>
      <c r="D5" s="76"/>
      <c r="E5" s="77"/>
      <c r="F5" s="14"/>
      <c r="H5" s="15" t="s">
        <v>5</v>
      </c>
      <c r="I5" s="16">
        <v>151.4</v>
      </c>
      <c r="K5" s="12" t="s">
        <v>6</v>
      </c>
      <c r="L5" s="13">
        <v>150</v>
      </c>
    </row>
    <row r="6" spans="1:17" ht="13.5" thickBot="1" x14ac:dyDescent="0.25">
      <c r="B6" s="17" t="s">
        <v>7</v>
      </c>
      <c r="C6" s="18" t="s">
        <v>8</v>
      </c>
      <c r="D6" s="18" t="s">
        <v>9</v>
      </c>
      <c r="E6" s="19" t="s">
        <v>10</v>
      </c>
      <c r="H6" s="20" t="s">
        <v>11</v>
      </c>
      <c r="I6" s="21">
        <f>SUM(I3:I5)</f>
        <v>505.4</v>
      </c>
      <c r="K6" s="12" t="s">
        <v>12</v>
      </c>
      <c r="L6" s="13">
        <v>125</v>
      </c>
      <c r="Q6" s="22"/>
    </row>
    <row r="7" spans="1:17" ht="15.75" thickBot="1" x14ac:dyDescent="0.3">
      <c r="A7" s="14"/>
      <c r="B7" s="23" t="s">
        <v>13</v>
      </c>
      <c r="C7" s="24">
        <v>140000</v>
      </c>
      <c r="D7" s="25">
        <f>I42</f>
        <v>7.2015827142857133E-2</v>
      </c>
      <c r="E7" s="26">
        <f>(C7*D7)</f>
        <v>10082.215799999998</v>
      </c>
      <c r="H7" s="27"/>
      <c r="I7" s="28"/>
      <c r="K7" s="12"/>
      <c r="L7" s="13"/>
    </row>
    <row r="8" spans="1:17" ht="13.5" thickBot="1" x14ac:dyDescent="0.25">
      <c r="B8" s="29" t="s">
        <v>14</v>
      </c>
      <c r="C8" s="30"/>
      <c r="D8" s="31"/>
      <c r="E8" s="32"/>
      <c r="H8" s="33" t="s">
        <v>15</v>
      </c>
      <c r="I8" s="34">
        <f>SUM(I6:I7)</f>
        <v>505.4</v>
      </c>
      <c r="K8" s="12"/>
      <c r="L8" s="13"/>
    </row>
    <row r="9" spans="1:17" ht="13.5" thickBot="1" x14ac:dyDescent="0.25">
      <c r="B9" s="35"/>
      <c r="C9" s="35"/>
      <c r="D9" s="36" t="s">
        <v>16</v>
      </c>
      <c r="E9" s="26">
        <f>SUM(E7:E8)</f>
        <v>10082.215799999998</v>
      </c>
      <c r="I9" s="9"/>
      <c r="K9" s="12"/>
      <c r="L9" s="13"/>
    </row>
    <row r="10" spans="1:17" ht="15.75" thickBot="1" x14ac:dyDescent="0.3">
      <c r="B10" s="35"/>
      <c r="C10" s="35"/>
      <c r="D10" s="36" t="s">
        <v>17</v>
      </c>
      <c r="E10" s="26">
        <f>E9*12%</f>
        <v>1209.8658959999998</v>
      </c>
      <c r="H10" s="78" t="s">
        <v>18</v>
      </c>
      <c r="I10" s="79"/>
      <c r="J10" s="37"/>
      <c r="K10" s="12"/>
      <c r="L10" s="13"/>
      <c r="M10" s="14"/>
      <c r="N10" s="78" t="s">
        <v>19</v>
      </c>
      <c r="O10" s="79"/>
    </row>
    <row r="11" spans="1:17" ht="13.5" thickBot="1" x14ac:dyDescent="0.25">
      <c r="B11" s="38"/>
      <c r="C11" s="35"/>
      <c r="D11" s="39" t="s">
        <v>15</v>
      </c>
      <c r="E11" s="40">
        <f>SUM(E9:E10)</f>
        <v>11292.081695999997</v>
      </c>
      <c r="H11" s="41" t="s">
        <v>20</v>
      </c>
      <c r="I11" s="42">
        <f>I8</f>
        <v>505.4</v>
      </c>
      <c r="J11" s="37"/>
      <c r="K11" s="12"/>
      <c r="L11" s="13"/>
      <c r="N11" s="41"/>
      <c r="O11" s="42"/>
    </row>
    <row r="12" spans="1:17" ht="13.5" thickBot="1" x14ac:dyDescent="0.25">
      <c r="C12" s="9"/>
      <c r="H12" s="43" t="s">
        <v>21</v>
      </c>
      <c r="I12" s="44">
        <v>3</v>
      </c>
      <c r="J12" s="37"/>
      <c r="K12" s="12"/>
      <c r="L12" s="13"/>
      <c r="N12" s="43"/>
      <c r="O12" s="42"/>
    </row>
    <row r="13" spans="1:17" ht="13.5" thickBot="1" x14ac:dyDescent="0.25">
      <c r="B13" s="75" t="s">
        <v>22</v>
      </c>
      <c r="C13" s="76"/>
      <c r="D13" s="76"/>
      <c r="E13" s="77"/>
      <c r="H13" s="43" t="s">
        <v>23</v>
      </c>
      <c r="I13" s="45">
        <v>3</v>
      </c>
      <c r="J13" s="37"/>
      <c r="K13" s="12"/>
      <c r="L13" s="13"/>
      <c r="N13" s="43"/>
      <c r="O13" s="44"/>
    </row>
    <row r="14" spans="1:17" ht="13.5" thickBot="1" x14ac:dyDescent="0.25">
      <c r="B14" s="17" t="s">
        <v>7</v>
      </c>
      <c r="C14" s="18" t="s">
        <v>8</v>
      </c>
      <c r="D14" s="18" t="s">
        <v>24</v>
      </c>
      <c r="E14" s="19" t="s">
        <v>10</v>
      </c>
      <c r="H14" s="33" t="s">
        <v>15</v>
      </c>
      <c r="I14" s="46">
        <f>I11*I12*I13</f>
        <v>4548.5999999999995</v>
      </c>
      <c r="J14" s="47"/>
      <c r="K14" s="33" t="s">
        <v>15</v>
      </c>
      <c r="L14" s="48">
        <f>SUM(L3:L4:L5:L6:L7)+O25</f>
        <v>1674.99</v>
      </c>
      <c r="N14" s="43"/>
      <c r="O14" s="44"/>
    </row>
    <row r="15" spans="1:17" ht="13.5" thickBot="1" x14ac:dyDescent="0.25">
      <c r="B15" s="23" t="s">
        <v>22</v>
      </c>
      <c r="C15" s="49" t="s">
        <v>40</v>
      </c>
      <c r="D15" s="50">
        <v>258</v>
      </c>
      <c r="E15" s="26">
        <v>258</v>
      </c>
      <c r="J15" s="9"/>
      <c r="N15" s="43"/>
      <c r="O15" s="44"/>
    </row>
    <row r="16" spans="1:17" ht="15.75" thickBot="1" x14ac:dyDescent="0.3">
      <c r="B16" s="29"/>
      <c r="C16" s="30"/>
      <c r="D16" s="31"/>
      <c r="E16" s="32"/>
      <c r="K16" s="82" t="s">
        <v>25</v>
      </c>
      <c r="L16" s="83"/>
      <c r="N16" s="43"/>
      <c r="O16" s="44"/>
    </row>
    <row r="17" spans="2:15" ht="15.75" thickBot="1" x14ac:dyDescent="0.3">
      <c r="B17" s="35"/>
      <c r="C17" s="35"/>
      <c r="D17" s="36" t="s">
        <v>16</v>
      </c>
      <c r="E17" s="26">
        <f>SUM(E15:E16)</f>
        <v>258</v>
      </c>
      <c r="H17" s="78"/>
      <c r="I17" s="79"/>
      <c r="J17" s="14"/>
      <c r="K17" s="51" t="s">
        <v>26</v>
      </c>
      <c r="L17" s="52">
        <v>0.1</v>
      </c>
      <c r="N17" s="43"/>
      <c r="O17" s="44"/>
    </row>
    <row r="18" spans="2:15" ht="13.5" thickBot="1" x14ac:dyDescent="0.25">
      <c r="B18" s="35"/>
      <c r="C18" s="35"/>
      <c r="D18" s="36" t="s">
        <v>17</v>
      </c>
      <c r="E18" s="26">
        <f>E17*12%</f>
        <v>30.959999999999997</v>
      </c>
      <c r="H18" s="41"/>
      <c r="I18" s="42"/>
      <c r="K18" s="53" t="s">
        <v>27</v>
      </c>
      <c r="L18" s="54">
        <f>(I26+(I26*L27))*L17</f>
        <v>840.18465000000003</v>
      </c>
      <c r="N18" s="43"/>
      <c r="O18" s="44"/>
    </row>
    <row r="19" spans="2:15" ht="13.5" thickBot="1" x14ac:dyDescent="0.25">
      <c r="B19" s="38"/>
      <c r="C19" s="35"/>
      <c r="D19" s="39" t="s">
        <v>15</v>
      </c>
      <c r="E19" s="40">
        <f>SUM(E17:E18)</f>
        <v>288.95999999999998</v>
      </c>
      <c r="H19" s="43"/>
      <c r="I19" s="44"/>
    </row>
    <row r="20" spans="2:15" ht="13.5" thickBot="1" x14ac:dyDescent="0.25">
      <c r="B20" s="55"/>
      <c r="C20" s="55"/>
      <c r="D20" s="56"/>
      <c r="E20" s="57"/>
      <c r="H20" s="43"/>
      <c r="I20" s="44"/>
    </row>
    <row r="21" spans="2:15" ht="13.5" thickBot="1" x14ac:dyDescent="0.25">
      <c r="B21" s="55"/>
      <c r="C21" s="55"/>
      <c r="D21" s="56"/>
      <c r="E21" s="57"/>
      <c r="H21" s="33" t="s">
        <v>15</v>
      </c>
      <c r="I21" s="46">
        <f>I18*I19*I20</f>
        <v>0</v>
      </c>
    </row>
    <row r="22" spans="2:15" ht="13.5" thickBot="1" x14ac:dyDescent="0.25">
      <c r="B22" s="55"/>
      <c r="C22" s="55"/>
      <c r="D22" s="56"/>
      <c r="E22" s="57"/>
    </row>
    <row r="23" spans="2:15" ht="15.75" thickBot="1" x14ac:dyDescent="0.3">
      <c r="B23" s="55"/>
      <c r="C23" s="55"/>
      <c r="D23" s="56"/>
      <c r="E23" s="57"/>
      <c r="H23" s="82" t="s">
        <v>28</v>
      </c>
      <c r="I23" s="83"/>
    </row>
    <row r="24" spans="2:15" ht="13.5" thickBot="1" x14ac:dyDescent="0.25">
      <c r="B24" s="75" t="s">
        <v>29</v>
      </c>
      <c r="C24" s="76"/>
      <c r="D24" s="76"/>
      <c r="E24" s="77"/>
      <c r="H24" s="51" t="str">
        <f>H10</f>
        <v xml:space="preserve">Costo del personal </v>
      </c>
      <c r="I24" s="58">
        <f>SUM(I21+I14)</f>
        <v>4548.5999999999995</v>
      </c>
    </row>
    <row r="25" spans="2:15" ht="13.5" thickBot="1" x14ac:dyDescent="0.25">
      <c r="B25" s="17" t="s">
        <v>7</v>
      </c>
      <c r="C25" s="18" t="s">
        <v>8</v>
      </c>
      <c r="D25" s="18" t="s">
        <v>9</v>
      </c>
      <c r="E25" s="19" t="s">
        <v>10</v>
      </c>
      <c r="H25" s="51" t="str">
        <f>K2</f>
        <v>Recursos Varios</v>
      </c>
      <c r="I25" s="58">
        <f>L14</f>
        <v>1674.99</v>
      </c>
      <c r="K25" s="59" t="s">
        <v>30</v>
      </c>
      <c r="L25" s="60">
        <f>C7</f>
        <v>140000</v>
      </c>
      <c r="N25" s="33" t="s">
        <v>15</v>
      </c>
      <c r="O25" s="46">
        <f>SUM(O11:O18)</f>
        <v>0</v>
      </c>
    </row>
    <row r="26" spans="2:15" ht="15.75" thickBot="1" x14ac:dyDescent="0.3">
      <c r="B26" s="23" t="s">
        <v>31</v>
      </c>
      <c r="C26" s="24">
        <v>43</v>
      </c>
      <c r="D26" s="74">
        <v>1.7</v>
      </c>
      <c r="E26" s="26">
        <f>(C26*D26)</f>
        <v>73.099999999999994</v>
      </c>
      <c r="H26" s="33" t="s">
        <v>15</v>
      </c>
      <c r="I26" s="61">
        <f>SUM(I24:I25)</f>
        <v>6223.5899999999992</v>
      </c>
      <c r="K26" s="62"/>
    </row>
    <row r="27" spans="2:15" ht="13.5" thickBot="1" x14ac:dyDescent="0.25">
      <c r="B27" s="29"/>
      <c r="C27" s="30"/>
      <c r="D27" s="31"/>
      <c r="E27" s="32"/>
      <c r="K27" s="59" t="s">
        <v>32</v>
      </c>
      <c r="L27" s="63">
        <v>0.35</v>
      </c>
    </row>
    <row r="28" spans="2:15" x14ac:dyDescent="0.2">
      <c r="B28" s="35"/>
      <c r="C28" s="35"/>
      <c r="D28" s="36" t="s">
        <v>16</v>
      </c>
      <c r="E28" s="26">
        <f>SUM(E26:E27)</f>
        <v>73.099999999999994</v>
      </c>
    </row>
    <row r="29" spans="2:15" ht="13.5" thickBot="1" x14ac:dyDescent="0.25">
      <c r="B29" s="35"/>
      <c r="C29" s="35"/>
      <c r="D29" s="36" t="s">
        <v>17</v>
      </c>
      <c r="E29" s="26">
        <f>E28*12%</f>
        <v>8.7719999999999985</v>
      </c>
    </row>
    <row r="30" spans="2:15" ht="13.5" thickBot="1" x14ac:dyDescent="0.25">
      <c r="B30" s="38"/>
      <c r="C30" s="35"/>
      <c r="D30" s="39" t="s">
        <v>15</v>
      </c>
      <c r="E30" s="40">
        <f>SUM(E28:E29)</f>
        <v>81.871999999999986</v>
      </c>
      <c r="L30" s="9"/>
    </row>
    <row r="31" spans="2:15" x14ac:dyDescent="0.2">
      <c r="L31" s="9"/>
    </row>
    <row r="32" spans="2:15" ht="15" x14ac:dyDescent="0.25">
      <c r="H32" s="64" t="s">
        <v>33</v>
      </c>
      <c r="L32" s="9"/>
    </row>
    <row r="33" spans="8:14" x14ac:dyDescent="0.2">
      <c r="H33" s="65">
        <v>0.1</v>
      </c>
      <c r="I33" s="58">
        <f>(I26*H33)+I26</f>
        <v>6845.9489999999987</v>
      </c>
      <c r="L33" s="9"/>
    </row>
    <row r="34" spans="8:14" x14ac:dyDescent="0.2">
      <c r="H34" s="33"/>
      <c r="I34" s="66"/>
      <c r="L34" s="9"/>
    </row>
    <row r="35" spans="8:14" ht="13.5" thickBot="1" x14ac:dyDescent="0.25"/>
    <row r="36" spans="8:14" ht="15.75" thickBot="1" x14ac:dyDescent="0.3">
      <c r="H36" s="80" t="s">
        <v>34</v>
      </c>
      <c r="I36" s="81"/>
      <c r="L36" s="9"/>
      <c r="N36" s="9"/>
    </row>
    <row r="37" spans="8:14" x14ac:dyDescent="0.2">
      <c r="H37" s="67" t="str">
        <f>H23</f>
        <v>Total Costo operativo</v>
      </c>
      <c r="I37" s="68">
        <f>I33</f>
        <v>6845.9489999999987</v>
      </c>
      <c r="J37" s="69"/>
    </row>
    <row r="38" spans="8:14" ht="13.5" thickBot="1" x14ac:dyDescent="0.25">
      <c r="H38" s="70" t="s">
        <v>35</v>
      </c>
      <c r="I38" s="71">
        <f>I37*L27</f>
        <v>2396.0821499999993</v>
      </c>
      <c r="L38" s="9"/>
    </row>
    <row r="39" spans="8:14" ht="13.5" thickBot="1" x14ac:dyDescent="0.25"/>
    <row r="40" spans="8:14" ht="13.5" thickBot="1" x14ac:dyDescent="0.25">
      <c r="H40" s="72" t="s">
        <v>36</v>
      </c>
      <c r="I40" s="73">
        <f>(I37+L18)/L25</f>
        <v>5.4900954642857137E-2</v>
      </c>
    </row>
    <row r="41" spans="8:14" ht="13.5" thickBot="1" x14ac:dyDescent="0.25"/>
    <row r="42" spans="8:14" ht="13.5" thickBot="1" x14ac:dyDescent="0.25">
      <c r="H42" s="72" t="s">
        <v>37</v>
      </c>
      <c r="I42" s="73">
        <f>(I37+I38+L18)/L25</f>
        <v>7.2015827142857133E-2</v>
      </c>
    </row>
  </sheetData>
  <mergeCells count="11">
    <mergeCell ref="H36:I36"/>
    <mergeCell ref="N10:O10"/>
    <mergeCell ref="K16:L16"/>
    <mergeCell ref="H17:I17"/>
    <mergeCell ref="H23:I23"/>
    <mergeCell ref="B24:E24"/>
    <mergeCell ref="B5:E5"/>
    <mergeCell ref="B13:E13"/>
    <mergeCell ref="H2:I2"/>
    <mergeCell ref="K2:L2"/>
    <mergeCell ref="H10:I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2018-10-02T17:10:22Z</dcterms:modified>
</cp:coreProperties>
</file>