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esorcomercial\Desktop\VENTAS\LA TABLITA DEL TARTARO\"/>
    </mc:Choice>
  </mc:AlternateContent>
  <xr:revisionPtr revIDLastSave="0" documentId="13_ncr:1_{86828622-ED9F-4966-9BB7-95CFCC539E7C}" xr6:coauthVersionLast="31" xr6:coauthVersionMax="31" xr10:uidLastSave="{00000000-0000-0000-0000-000000000000}"/>
  <bookViews>
    <workbookView xWindow="0" yWindow="0" windowWidth="19200" windowHeight="7935" tabRatio="775" xr2:uid="{00000000-000D-0000-FFFF-FFFF00000000}"/>
  </bookViews>
  <sheets>
    <sheet name="Ordenamiento Normal 1" sheetId="4" r:id="rId1"/>
    <sheet name="QUITO" sheetId="13" r:id="rId2"/>
    <sheet name="GYE" sheetId="14" state="hidden" r:id="rId3"/>
    <sheet name="Amortizacion de cajas" sheetId="9" r:id="rId4"/>
  </sheets>
  <calcPr calcId="179017"/>
  <fileRecoveryPr autoRecover="0"/>
</workbook>
</file>

<file path=xl/calcChain.xml><?xml version="1.0" encoding="utf-8"?>
<calcChain xmlns="http://schemas.openxmlformats.org/spreadsheetml/2006/main">
  <c r="G8" i="4" l="1"/>
  <c r="D17" i="4" l="1"/>
  <c r="D5" i="4"/>
  <c r="D9" i="4" l="1"/>
  <c r="R7" i="4" l="1"/>
  <c r="M18" i="4" l="1"/>
  <c r="E6" i="4"/>
  <c r="F6" i="4" s="1"/>
  <c r="R8" i="4"/>
  <c r="K12" i="4"/>
  <c r="R9" i="4"/>
  <c r="R6" i="4"/>
  <c r="R5" i="4"/>
  <c r="L18" i="4"/>
  <c r="K18" i="4"/>
  <c r="K10" i="4"/>
  <c r="E27" i="4"/>
  <c r="G27" i="4"/>
  <c r="G28" i="4"/>
  <c r="G29" i="4" s="1"/>
  <c r="G30" i="4" s="1"/>
  <c r="E4" i="14"/>
  <c r="F4" i="14" s="1"/>
  <c r="E5" i="14"/>
  <c r="F5" i="14"/>
  <c r="E6" i="14"/>
  <c r="F6" i="14" s="1"/>
  <c r="E7" i="14"/>
  <c r="F7" i="14"/>
  <c r="E8" i="14"/>
  <c r="F8" i="14" s="1"/>
  <c r="E9" i="14"/>
  <c r="F9" i="14"/>
  <c r="E10" i="14"/>
  <c r="F10" i="14" s="1"/>
  <c r="E11" i="14"/>
  <c r="F11" i="14"/>
  <c r="E12" i="14"/>
  <c r="F12" i="14" s="1"/>
  <c r="E13" i="14"/>
  <c r="F13" i="14"/>
  <c r="E14" i="14"/>
  <c r="F14" i="14" s="1"/>
  <c r="E15" i="14"/>
  <c r="F15" i="14"/>
  <c r="E16" i="14"/>
  <c r="F16" i="14" s="1"/>
  <c r="E17" i="14"/>
  <c r="F17" i="14"/>
  <c r="E18" i="14"/>
  <c r="F18" i="14" s="1"/>
  <c r="E19" i="14"/>
  <c r="F19" i="14"/>
  <c r="E20" i="14"/>
  <c r="F20" i="14" s="1"/>
  <c r="E21" i="14"/>
  <c r="F21" i="14"/>
  <c r="E22" i="14"/>
  <c r="F22" i="14" s="1"/>
  <c r="E23" i="14"/>
  <c r="F23" i="14"/>
  <c r="E3" i="14"/>
  <c r="F3" i="14" s="1"/>
  <c r="E20" i="13"/>
  <c r="D3" i="13"/>
  <c r="E3" i="13" s="1"/>
  <c r="D4" i="13"/>
  <c r="E4" i="13"/>
  <c r="D5" i="13"/>
  <c r="E5" i="13" s="1"/>
  <c r="D6" i="13"/>
  <c r="E6" i="13" s="1"/>
  <c r="D7" i="13"/>
  <c r="E7" i="13"/>
  <c r="D8" i="13"/>
  <c r="E8" i="13" s="1"/>
  <c r="D9" i="13"/>
  <c r="E9" i="13"/>
  <c r="D10" i="13"/>
  <c r="E10" i="13" s="1"/>
  <c r="D11" i="13"/>
  <c r="E11" i="13"/>
  <c r="D12" i="13"/>
  <c r="E12" i="13" s="1"/>
  <c r="D13" i="13"/>
  <c r="E13" i="13"/>
  <c r="D14" i="13"/>
  <c r="E14" i="13" s="1"/>
  <c r="D15" i="13"/>
  <c r="E15" i="13"/>
  <c r="D16" i="13"/>
  <c r="E16" i="13" s="1"/>
  <c r="D17" i="13"/>
  <c r="E17" i="13" s="1"/>
  <c r="D18" i="13"/>
  <c r="E18" i="13" s="1"/>
  <c r="D19" i="13"/>
  <c r="E19" i="13"/>
  <c r="D20" i="13"/>
  <c r="D2" i="13"/>
  <c r="E2" i="13"/>
  <c r="E9" i="4"/>
  <c r="F9" i="4" s="1"/>
  <c r="E5" i="4"/>
  <c r="F5" i="4"/>
  <c r="G9" i="9"/>
  <c r="C5" i="4" l="1"/>
  <c r="G5" i="4" s="1"/>
  <c r="N18" i="4"/>
  <c r="C7" i="4" s="1"/>
  <c r="R10" i="4"/>
  <c r="R11" i="4" s="1"/>
  <c r="R12" i="4" s="1"/>
  <c r="C8" i="4" l="1"/>
  <c r="C6" i="4"/>
  <c r="G6" i="4" s="1"/>
  <c r="C9" i="4"/>
  <c r="K4" i="4"/>
  <c r="K9" i="4" s="1"/>
  <c r="K11" i="4" s="1"/>
  <c r="K13" i="4" s="1"/>
  <c r="K14" i="4" s="1"/>
  <c r="C16" i="4" l="1"/>
  <c r="G9" i="4"/>
  <c r="K21" i="4"/>
  <c r="K22" i="4" s="1"/>
  <c r="D8" i="4" s="1"/>
  <c r="K25" i="4"/>
  <c r="K26" i="4" s="1"/>
  <c r="D7" i="4" s="1"/>
  <c r="Q19" i="4" l="1"/>
  <c r="D16" i="4" s="1"/>
  <c r="E15" i="4"/>
  <c r="E7" i="4"/>
  <c r="F7" i="4" s="1"/>
  <c r="G7" i="4" s="1"/>
  <c r="E8" i="4"/>
  <c r="F8" i="4" s="1"/>
  <c r="E16" i="4" l="1"/>
  <c r="F16" i="4" s="1"/>
  <c r="G16" i="4" s="1"/>
  <c r="E17" i="4"/>
  <c r="F17" i="4" s="1"/>
  <c r="G17" i="4" s="1"/>
  <c r="G20" i="4" s="1"/>
  <c r="E18" i="4"/>
  <c r="G10" i="4"/>
  <c r="G19" i="4" l="1"/>
  <c r="G21" i="4" s="1"/>
  <c r="G22" i="4" s="1"/>
  <c r="G18" i="4"/>
  <c r="F18" i="4"/>
  <c r="G11" i="4"/>
  <c r="G12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R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Sueldo Básico</t>
        </r>
      </text>
    </comment>
  </commentList>
</comments>
</file>

<file path=xl/sharedStrings.xml><?xml version="1.0" encoding="utf-8"?>
<sst xmlns="http://schemas.openxmlformats.org/spreadsheetml/2006/main" count="239" uniqueCount="138">
  <si>
    <t xml:space="preserve">Descripción </t>
  </si>
  <si>
    <t>Precio Inicial</t>
  </si>
  <si>
    <t>Precio Total</t>
  </si>
  <si>
    <t>Sub-Total</t>
  </si>
  <si>
    <t>IVA</t>
  </si>
  <si>
    <t>Total</t>
  </si>
  <si>
    <t>Volumen</t>
  </si>
  <si>
    <t>Custodia Mensual</t>
  </si>
  <si>
    <t>Venta de Caja</t>
  </si>
  <si>
    <t>Valor de Caja</t>
  </si>
  <si>
    <t>Cantidad de Cajas Prorrateadas</t>
  </si>
  <si>
    <t>Cantidad de Meses a prorrateado</t>
  </si>
  <si>
    <t>Costo Prorrateado</t>
  </si>
  <si>
    <t>Valor a se Amortizado</t>
  </si>
  <si>
    <t>Numero de Cajas</t>
  </si>
  <si>
    <t>Valor</t>
  </si>
  <si>
    <t>10001 - En Adelente</t>
  </si>
  <si>
    <t xml:space="preserve"> 8001 - 10000</t>
  </si>
  <si>
    <t xml:space="preserve"> 6001 - 8000</t>
  </si>
  <si>
    <t xml:space="preserve"> 4501 - 6000</t>
  </si>
  <si>
    <t>1- 100</t>
  </si>
  <si>
    <t xml:space="preserve"> 2001 - 4500</t>
  </si>
  <si>
    <t>901 - 2000</t>
  </si>
  <si>
    <t>$0,47</t>
  </si>
  <si>
    <t>701 - 900</t>
  </si>
  <si>
    <t xml:space="preserve"> 501 -700</t>
  </si>
  <si>
    <t>$0,53</t>
  </si>
  <si>
    <t>$0,56</t>
  </si>
  <si>
    <t>$0,49</t>
  </si>
  <si>
    <t>$0,45</t>
  </si>
  <si>
    <t>1 - 100</t>
  </si>
  <si>
    <t>VALOR FIJO</t>
  </si>
  <si>
    <t>X UNIDAD</t>
  </si>
  <si>
    <t>101 - 200</t>
  </si>
  <si>
    <t>201 - 300</t>
  </si>
  <si>
    <t>301 - 400</t>
  </si>
  <si>
    <t>401 - 500</t>
  </si>
  <si>
    <t>$0,59</t>
  </si>
  <si>
    <t>$0,62</t>
  </si>
  <si>
    <t xml:space="preserve">Propuesta Económica Custodia de Información en las Instalaciones de Data Solutions </t>
  </si>
  <si>
    <t xml:space="preserve">Traslado  Inicial </t>
  </si>
  <si>
    <t>$100</t>
  </si>
  <si>
    <t>$0,43</t>
  </si>
  <si>
    <t>$0,41</t>
  </si>
  <si>
    <t>$0,38</t>
  </si>
  <si>
    <t>$0,34</t>
  </si>
  <si>
    <t>$0,30</t>
  </si>
  <si>
    <t>Detalle</t>
  </si>
  <si>
    <t>Descripción</t>
  </si>
  <si>
    <t>PVP</t>
  </si>
  <si>
    <t xml:space="preserve">Envío de File o Caja Normal </t>
  </si>
  <si>
    <t xml:space="preserve"> Unidad </t>
  </si>
  <si>
    <t>Envío de File o Caja Normal &gt;100</t>
  </si>
  <si>
    <t>Envío de File o caja Urgente</t>
  </si>
  <si>
    <t>SUR</t>
  </si>
  <si>
    <t>CENTRO</t>
  </si>
  <si>
    <t>NORTE</t>
  </si>
  <si>
    <t>Busqueda de caja Normal</t>
  </si>
  <si>
    <t>Busqueda de caja urgente</t>
  </si>
  <si>
    <t>Busqueda de File Normal</t>
  </si>
  <si>
    <t>Busqueda de File Urgente</t>
  </si>
  <si>
    <t>Traslado inicial</t>
  </si>
  <si>
    <t>Imágenes en el servidor EDC</t>
  </si>
  <si>
    <t>Indexación x File</t>
  </si>
  <si>
    <t>Escaneo por demanda</t>
  </si>
  <si>
    <t>Stickers de File</t>
  </si>
  <si>
    <t>Pedidos no hechos por el Sistema</t>
  </si>
  <si>
    <t>Ventas Cajas Nuevas</t>
  </si>
  <si>
    <t>Destrucción de Documentos</t>
  </si>
  <si>
    <t>Retorno</t>
  </si>
  <si>
    <t>Incluye transporte.</t>
  </si>
  <si>
    <t>A partir de 100 cajas el costo por unidad es:</t>
  </si>
  <si>
    <t>Este valor corresponde al que actualmente tiene Comercial</t>
  </si>
  <si>
    <t>Indexación Normal</t>
  </si>
  <si>
    <t>Tabla de Servicios Adionales</t>
  </si>
  <si>
    <t>Unidad</t>
  </si>
  <si>
    <t>PERIMETRAL/SAMBORONDON/DAULE</t>
  </si>
  <si>
    <t>DURÁN</t>
  </si>
  <si>
    <t>Indexación  Normal</t>
  </si>
  <si>
    <t>Fee Mensual Licencia de Interface Web que Incluye</t>
  </si>
  <si>
    <t>Propuesta Económica  Administracion de Información Inversion Inicial</t>
  </si>
  <si>
    <t>Destrucción de Archivos</t>
  </si>
  <si>
    <t>Propuesta Económica  Destrucción de Archivos</t>
  </si>
  <si>
    <t>El cliente debe tener organizado su archivo mediante este sistema si desea escaneo bajo demanda.</t>
  </si>
  <si>
    <t>Unidad o agrupación de hasta 50 páginas en 1 Documento PDF que solo se puede brindar si el cliente a indexado por File</t>
  </si>
  <si>
    <t>Digitalización Máximo 50 Imágenes o páginas por Mes</t>
  </si>
  <si>
    <t>Descuento</t>
  </si>
  <si>
    <t>Tiempo Operario</t>
  </si>
  <si>
    <t>Total de Cajas</t>
  </si>
  <si>
    <t>Files x Caja</t>
  </si>
  <si>
    <t>Total de Files</t>
  </si>
  <si>
    <t>Costo Operario</t>
  </si>
  <si>
    <t>Transporte x Día</t>
  </si>
  <si>
    <t>Costo x Día</t>
  </si>
  <si>
    <t>Costo Transporte</t>
  </si>
  <si>
    <t>Subtotal</t>
  </si>
  <si>
    <t>Ordenamiento e Indexación Minucioso x File</t>
  </si>
  <si>
    <t>Kit de Almacenamiento costo por Caja</t>
  </si>
  <si>
    <t>N° de Operarios</t>
  </si>
  <si>
    <t>Costo Total Op.</t>
  </si>
  <si>
    <t>Analisis de Sueldos</t>
  </si>
  <si>
    <t>Valor Sectorial del Operario</t>
  </si>
  <si>
    <t>Decimo Tercero</t>
  </si>
  <si>
    <t>Decimo Cuarto</t>
  </si>
  <si>
    <t>Vacaciones</t>
  </si>
  <si>
    <t>Fondo de Reserva</t>
  </si>
  <si>
    <t>Aporte Patronal</t>
  </si>
  <si>
    <t>Total de Impuestos</t>
  </si>
  <si>
    <t>TOTAL OPERARIOS</t>
  </si>
  <si>
    <t>RENDIMIENTO</t>
  </si>
  <si>
    <t>Minucioso x File (Día)</t>
  </si>
  <si>
    <t>VALOR UNITARIO X FILE MINUCIOSO</t>
  </si>
  <si>
    <t>Kit de Almacenamiento</t>
  </si>
  <si>
    <t>Traslado Inicial</t>
  </si>
  <si>
    <t>Licencia de Software</t>
  </si>
  <si>
    <t>% Contingente</t>
  </si>
  <si>
    <t>TABLA DE COSTOS</t>
  </si>
  <si>
    <t>Ordenamiento e Indexación Normal</t>
  </si>
  <si>
    <t>Contingente</t>
  </si>
  <si>
    <t>VALOR UNITARIO X FILE</t>
  </si>
  <si>
    <t xml:space="preserve">Por File </t>
  </si>
  <si>
    <t>Ordenamiento e Indexación File</t>
  </si>
  <si>
    <t>Precio Unitario</t>
  </si>
  <si>
    <t>Condición</t>
  </si>
  <si>
    <t>1-100</t>
  </si>
  <si>
    <t>101-200</t>
  </si>
  <si>
    <t>201-300</t>
  </si>
  <si>
    <t>301-400</t>
  </si>
  <si>
    <t>401-500</t>
  </si>
  <si>
    <t>501-700</t>
  </si>
  <si>
    <t>701-900</t>
  </si>
  <si>
    <t>901-2000</t>
  </si>
  <si>
    <t>2001-4500</t>
  </si>
  <si>
    <t>4501-6000</t>
  </si>
  <si>
    <t>6001-8000</t>
  </si>
  <si>
    <t>8001-10000</t>
  </si>
  <si>
    <t>10001-En Adelente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</si>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</sst>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164" formatCode="_(&quot;$&quot;\ * #,##0.00_);_(&quot;$&quot;\ * \(#,##0.00\);_(&quot;$&quot;\ * &quot;-&quot;??_);_(@_)"/>
    <numFmt numFmtId="165" formatCode="_(&quot;$&quot;\ * #,##0_);_(&quot;$&quot;\ * \(#,##0\);_(&quot;$&quot;\ * &quot;-&quot;??_);_(@_)"/>
    <numFmt numFmtId="166" formatCode="_ [$$-2C0A]\ * #,##0.00_ ;_ [$$-2C0A]\ * \-#,##0.00_ ;_ [$$-2C0A]\ * &quot;-&quot;??_ ;_ @_ "/>
    <numFmt numFmtId="167" formatCode="_-[$$-2C0A]\ * #,##0.00_-;\-[$$-2C0A]\ * #,##0.00_-;_-[$$-2C0A]\ * &quot;-&quot;??_-;_-@_-"/>
    <numFmt numFmtId="168" formatCode="_-[$$-409]* #,##0.00_ ;_-[$$-409]* \-#,##0.00\ ;_-[$$-409]* &quot;-&quot;??_ ;_-@_ 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rgb="FFFFFF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164" fontId="6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45">
    <xf numFmtId="0" fontId="0" fillId="0" borderId="0" xfId="0"/>
    <xf numFmtId="0" fontId="0" fillId="0" borderId="0" xfId="0" applyAlignment="1">
      <alignment horizontal="center" vertical="justify" wrapText="1"/>
    </xf>
    <xf numFmtId="0" fontId="3" fillId="0" borderId="1" xfId="0" applyFont="1" applyBorder="1" applyAlignment="1">
      <alignment horizontal="center" vertical="justify" wrapText="1"/>
    </xf>
    <xf numFmtId="0" fontId="0" fillId="0" borderId="2" xfId="0" applyBorder="1" applyAlignment="1">
      <alignment horizontal="center" vertical="justify" wrapText="1"/>
    </xf>
    <xf numFmtId="0" fontId="0" fillId="0" borderId="8" xfId="0" applyBorder="1" applyAlignment="1">
      <alignment horizontal="center" vertical="justify" wrapText="1"/>
    </xf>
    <xf numFmtId="0" fontId="4" fillId="0" borderId="9" xfId="0" applyFont="1" applyFill="1" applyBorder="1" applyAlignment="1">
      <alignment horizontal="center" vertical="justify" wrapText="1"/>
    </xf>
    <xf numFmtId="0" fontId="0" fillId="0" borderId="13" xfId="0" applyBorder="1" applyAlignment="1">
      <alignment horizontal="center" vertical="justify" wrapText="1"/>
    </xf>
    <xf numFmtId="0" fontId="0" fillId="0" borderId="0" xfId="0" applyFill="1" applyAlignment="1">
      <alignment horizontal="center" vertical="justify" wrapText="1"/>
    </xf>
    <xf numFmtId="0" fontId="5" fillId="5" borderId="11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justify" wrapText="1"/>
    </xf>
    <xf numFmtId="0" fontId="3" fillId="0" borderId="0" xfId="0" applyFont="1"/>
    <xf numFmtId="17" fontId="3" fillId="0" borderId="10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164" fontId="3" fillId="0" borderId="10" xfId="1" applyFont="1" applyBorder="1" applyAlignment="1">
      <alignment horizontal="right"/>
    </xf>
    <xf numFmtId="0" fontId="8" fillId="6" borderId="10" xfId="0" applyFont="1" applyFill="1" applyBorder="1" applyAlignment="1">
      <alignment horizontal="center"/>
    </xf>
    <xf numFmtId="165" fontId="3" fillId="0" borderId="10" xfId="1" applyNumberFormat="1" applyFont="1" applyBorder="1" applyAlignment="1">
      <alignment horizontal="right"/>
    </xf>
    <xf numFmtId="0" fontId="1" fillId="0" borderId="0" xfId="4"/>
    <xf numFmtId="0" fontId="7" fillId="0" borderId="0" xfId="4" applyFont="1"/>
    <xf numFmtId="0" fontId="10" fillId="0" borderId="10" xfId="4" applyFont="1" applyBorder="1" applyAlignment="1"/>
    <xf numFmtId="0" fontId="9" fillId="0" borderId="10" xfId="4" applyFont="1" applyFill="1" applyBorder="1" applyAlignment="1">
      <alignment horizontal="left" vertical="center" wrapText="1"/>
    </xf>
    <xf numFmtId="0" fontId="9" fillId="0" borderId="10" xfId="4" applyFont="1" applyBorder="1" applyAlignment="1">
      <alignment horizontal="left" vertical="center" wrapText="1"/>
    </xf>
    <xf numFmtId="0" fontId="1" fillId="0" borderId="0" xfId="4" applyFont="1"/>
    <xf numFmtId="0" fontId="1" fillId="8" borderId="10" xfId="4" applyFont="1" applyFill="1" applyBorder="1"/>
    <xf numFmtId="0" fontId="1" fillId="0" borderId="10" xfId="4" applyFont="1" applyBorder="1"/>
    <xf numFmtId="44" fontId="11" fillId="0" borderId="10" xfId="5" applyNumberFormat="1" applyFont="1" applyBorder="1" applyAlignment="1">
      <alignment horizontal="center"/>
    </xf>
    <xf numFmtId="0" fontId="9" fillId="2" borderId="10" xfId="4" applyFont="1" applyFill="1" applyBorder="1" applyAlignment="1">
      <alignment horizontal="left" vertical="center" wrapText="1"/>
    </xf>
    <xf numFmtId="0" fontId="10" fillId="2" borderId="10" xfId="4" applyFont="1" applyFill="1" applyBorder="1" applyAlignment="1"/>
    <xf numFmtId="44" fontId="11" fillId="2" borderId="10" xfId="5" applyNumberFormat="1" applyFont="1" applyFill="1" applyBorder="1" applyAlignment="1">
      <alignment horizontal="center"/>
    </xf>
    <xf numFmtId="9" fontId="1" fillId="8" borderId="10" xfId="4" applyNumberFormat="1" applyFont="1" applyFill="1" applyBorder="1" applyAlignment="1">
      <alignment horizontal="center" vertical="center"/>
    </xf>
    <xf numFmtId="0" fontId="1" fillId="8" borderId="10" xfId="4" applyFont="1" applyFill="1" applyBorder="1" applyAlignment="1">
      <alignment horizontal="center" vertical="center"/>
    </xf>
    <xf numFmtId="0" fontId="12" fillId="7" borderId="10" xfId="4" applyFont="1" applyFill="1" applyBorder="1" applyAlignment="1">
      <alignment vertical="center"/>
    </xf>
    <xf numFmtId="0" fontId="12" fillId="7" borderId="10" xfId="4" applyFont="1" applyFill="1" applyBorder="1" applyAlignment="1">
      <alignment horizontal="center" vertical="center"/>
    </xf>
    <xf numFmtId="9" fontId="12" fillId="7" borderId="10" xfId="4" applyNumberFormat="1" applyFont="1" applyFill="1" applyBorder="1" applyAlignment="1">
      <alignment horizontal="center" vertical="center"/>
    </xf>
    <xf numFmtId="0" fontId="12" fillId="0" borderId="10" xfId="4" applyFont="1" applyBorder="1" applyAlignment="1">
      <alignment vertical="center" wrapText="1"/>
    </xf>
    <xf numFmtId="0" fontId="12" fillId="0" borderId="10" xfId="4" applyFont="1" applyBorder="1" applyAlignment="1">
      <alignment horizontal="center" vertical="center"/>
    </xf>
    <xf numFmtId="44" fontId="12" fillId="0" borderId="10" xfId="4" applyNumberFormat="1" applyFont="1" applyBorder="1" applyAlignment="1">
      <alignment horizontal="right" vertical="center"/>
    </xf>
    <xf numFmtId="0" fontId="12" fillId="2" borderId="10" xfId="4" applyFont="1" applyFill="1" applyBorder="1" applyAlignment="1">
      <alignment horizontal="left" vertical="center" wrapText="1"/>
    </xf>
    <xf numFmtId="0" fontId="10" fillId="2" borderId="10" xfId="4" applyFont="1" applyFill="1" applyBorder="1" applyAlignment="1">
      <alignment wrapText="1"/>
    </xf>
    <xf numFmtId="44" fontId="12" fillId="2" borderId="10" xfId="4" applyNumberFormat="1" applyFont="1" applyFill="1" applyBorder="1" applyAlignment="1">
      <alignment horizontal="right" vertical="center"/>
    </xf>
    <xf numFmtId="0" fontId="12" fillId="0" borderId="10" xfId="4" applyFont="1" applyBorder="1" applyAlignment="1">
      <alignment vertical="center"/>
    </xf>
    <xf numFmtId="0" fontId="12" fillId="0" borderId="10" xfId="4" applyFont="1" applyBorder="1" applyAlignment="1">
      <alignment horizontal="center" vertical="center" wrapText="1" shrinkToFit="1"/>
    </xf>
    <xf numFmtId="0" fontId="9" fillId="4" borderId="5" xfId="0" applyFont="1" applyFill="1" applyBorder="1" applyAlignment="1">
      <alignment horizontal="center" vertical="top"/>
    </xf>
    <xf numFmtId="0" fontId="15" fillId="5" borderId="18" xfId="0" applyFont="1" applyFill="1" applyBorder="1"/>
    <xf numFmtId="0" fontId="15" fillId="5" borderId="19" xfId="0" applyFont="1" applyFill="1" applyBorder="1" applyAlignment="1">
      <alignment horizontal="center" vertical="center"/>
    </xf>
    <xf numFmtId="166" fontId="15" fillId="5" borderId="19" xfId="0" applyNumberFormat="1" applyFont="1" applyFill="1" applyBorder="1"/>
    <xf numFmtId="0" fontId="15" fillId="5" borderId="20" xfId="0" applyFont="1" applyFill="1" applyBorder="1"/>
    <xf numFmtId="0" fontId="15" fillId="5" borderId="16" xfId="0" applyFont="1" applyFill="1" applyBorder="1" applyAlignment="1">
      <alignment horizontal="center" vertical="center"/>
    </xf>
    <xf numFmtId="166" fontId="15" fillId="5" borderId="16" xfId="0" applyNumberFormat="1" applyFont="1" applyFill="1" applyBorder="1"/>
    <xf numFmtId="0" fontId="15" fillId="5" borderId="17" xfId="0" applyFont="1" applyFill="1" applyBorder="1"/>
    <xf numFmtId="10" fontId="15" fillId="5" borderId="8" xfId="6" applyNumberFormat="1" applyFont="1" applyFill="1" applyBorder="1" applyAlignment="1">
      <alignment horizontal="center" vertical="center"/>
    </xf>
    <xf numFmtId="166" fontId="15" fillId="5" borderId="8" xfId="0" applyNumberFormat="1" applyFont="1" applyFill="1" applyBorder="1"/>
    <xf numFmtId="0" fontId="14" fillId="0" borderId="21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top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18" fillId="3" borderId="17" xfId="0" applyFont="1" applyFill="1" applyBorder="1" applyAlignment="1">
      <alignment horizontal="center"/>
    </xf>
    <xf numFmtId="0" fontId="11" fillId="0" borderId="17" xfId="0" applyFont="1" applyBorder="1"/>
    <xf numFmtId="0" fontId="17" fillId="3" borderId="1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9" fontId="17" fillId="3" borderId="2" xfId="0" applyNumberFormat="1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44" fontId="11" fillId="0" borderId="17" xfId="0" applyNumberFormat="1" applyFont="1" applyBorder="1"/>
    <xf numFmtId="44" fontId="11" fillId="0" borderId="0" xfId="0" applyNumberFormat="1" applyFont="1"/>
    <xf numFmtId="0" fontId="9" fillId="4" borderId="14" xfId="0" applyFont="1" applyFill="1" applyBorder="1" applyAlignment="1">
      <alignment horizontal="center"/>
    </xf>
    <xf numFmtId="0" fontId="9" fillId="4" borderId="15" xfId="0" applyFont="1" applyFill="1" applyBorder="1" applyAlignment="1">
      <alignment horizontal="center"/>
    </xf>
    <xf numFmtId="44" fontId="9" fillId="4" borderId="15" xfId="0" applyNumberFormat="1" applyFont="1" applyFill="1" applyBorder="1" applyAlignment="1">
      <alignment horizontal="center"/>
    </xf>
    <xf numFmtId="44" fontId="9" fillId="4" borderId="16" xfId="0" applyNumberFormat="1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0" fontId="9" fillId="4" borderId="0" xfId="0" applyFont="1" applyFill="1" applyBorder="1" applyAlignment="1">
      <alignment horizontal="center"/>
    </xf>
    <xf numFmtId="44" fontId="9" fillId="4" borderId="0" xfId="0" applyNumberFormat="1" applyFont="1" applyFill="1" applyBorder="1" applyAlignment="1">
      <alignment horizontal="center"/>
    </xf>
    <xf numFmtId="44" fontId="9" fillId="4" borderId="4" xfId="0" applyNumberFormat="1" applyFont="1" applyFill="1" applyBorder="1" applyAlignment="1">
      <alignment horizontal="center"/>
    </xf>
    <xf numFmtId="0" fontId="19" fillId="0" borderId="0" xfId="0" applyFont="1"/>
    <xf numFmtId="0" fontId="9" fillId="4" borderId="5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44" fontId="9" fillId="4" borderId="6" xfId="0" applyNumberFormat="1" applyFont="1" applyFill="1" applyBorder="1" applyAlignment="1">
      <alignment horizontal="center"/>
    </xf>
    <xf numFmtId="44" fontId="9" fillId="4" borderId="7" xfId="0" applyNumberFormat="1" applyFont="1" applyFill="1" applyBorder="1" applyAlignment="1">
      <alignment horizontal="center"/>
    </xf>
    <xf numFmtId="0" fontId="20" fillId="4" borderId="0" xfId="0" applyFont="1" applyFill="1"/>
    <xf numFmtId="0" fontId="17" fillId="4" borderId="14" xfId="0" applyFont="1" applyFill="1" applyBorder="1"/>
    <xf numFmtId="0" fontId="17" fillId="4" borderId="16" xfId="0" applyFont="1" applyFill="1" applyBorder="1"/>
    <xf numFmtId="0" fontId="17" fillId="4" borderId="3" xfId="0" applyFont="1" applyFill="1" applyBorder="1"/>
    <xf numFmtId="0" fontId="17" fillId="4" borderId="4" xfId="0" applyFont="1" applyFill="1" applyBorder="1"/>
    <xf numFmtId="0" fontId="21" fillId="4" borderId="0" xfId="0" applyFont="1" applyFill="1"/>
    <xf numFmtId="0" fontId="17" fillId="4" borderId="1" xfId="0" applyFont="1" applyFill="1" applyBorder="1"/>
    <xf numFmtId="0" fontId="17" fillId="4" borderId="8" xfId="0" applyFont="1" applyFill="1" applyBorder="1"/>
    <xf numFmtId="44" fontId="22" fillId="3" borderId="8" xfId="0" applyNumberFormat="1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 vertical="top"/>
    </xf>
    <xf numFmtId="0" fontId="17" fillId="3" borderId="2" xfId="0" applyFont="1" applyFill="1" applyBorder="1" applyAlignment="1">
      <alignment horizontal="center" vertical="top"/>
    </xf>
    <xf numFmtId="9" fontId="17" fillId="3" borderId="2" xfId="0" applyNumberFormat="1" applyFont="1" applyFill="1" applyBorder="1" applyAlignment="1">
      <alignment horizontal="center" vertical="top"/>
    </xf>
    <xf numFmtId="0" fontId="17" fillId="3" borderId="8" xfId="0" applyFont="1" applyFill="1" applyBorder="1" applyAlignment="1">
      <alignment horizontal="center" vertical="top"/>
    </xf>
    <xf numFmtId="0" fontId="9" fillId="4" borderId="14" xfId="0" applyFont="1" applyFill="1" applyBorder="1" applyAlignment="1">
      <alignment horizontal="center" vertical="top"/>
    </xf>
    <xf numFmtId="0" fontId="9" fillId="4" borderId="15" xfId="0" applyFont="1" applyFill="1" applyBorder="1" applyAlignment="1">
      <alignment horizontal="center" vertical="top"/>
    </xf>
    <xf numFmtId="44" fontId="9" fillId="4" borderId="15" xfId="0" applyNumberFormat="1" applyFont="1" applyFill="1" applyBorder="1" applyAlignment="1">
      <alignment horizontal="center" vertical="top"/>
    </xf>
    <xf numFmtId="44" fontId="9" fillId="4" borderId="16" xfId="0" applyNumberFormat="1" applyFont="1" applyFill="1" applyBorder="1" applyAlignment="1">
      <alignment horizontal="center" vertical="top"/>
    </xf>
    <xf numFmtId="0" fontId="11" fillId="0" borderId="0" xfId="0" applyFont="1" applyFill="1"/>
    <xf numFmtId="0" fontId="11" fillId="0" borderId="0" xfId="0" applyFont="1" applyFill="1" applyAlignment="1">
      <alignment horizontal="center" vertical="center"/>
    </xf>
    <xf numFmtId="0" fontId="24" fillId="4" borderId="0" xfId="0" applyFont="1" applyFill="1" applyAlignment="1">
      <alignment vertical="top"/>
    </xf>
    <xf numFmtId="0" fontId="20" fillId="4" borderId="0" xfId="0" applyFont="1" applyFill="1" applyAlignment="1">
      <alignment vertical="top"/>
    </xf>
    <xf numFmtId="0" fontId="17" fillId="4" borderId="14" xfId="0" applyFont="1" applyFill="1" applyBorder="1" applyAlignment="1">
      <alignment vertical="top"/>
    </xf>
    <xf numFmtId="0" fontId="17" fillId="4" borderId="16" xfId="0" applyFont="1" applyFill="1" applyBorder="1" applyAlignment="1">
      <alignment vertical="top"/>
    </xf>
    <xf numFmtId="0" fontId="17" fillId="4" borderId="3" xfId="0" applyFont="1" applyFill="1" applyBorder="1" applyAlignment="1">
      <alignment vertical="top"/>
    </xf>
    <xf numFmtId="0" fontId="17" fillId="4" borderId="4" xfId="0" applyFont="1" applyFill="1" applyBorder="1" applyAlignment="1">
      <alignment vertical="top"/>
    </xf>
    <xf numFmtId="44" fontId="9" fillId="4" borderId="4" xfId="0" applyNumberFormat="1" applyFont="1" applyFill="1" applyBorder="1" applyAlignment="1">
      <alignment horizontal="center" vertical="top"/>
    </xf>
    <xf numFmtId="0" fontId="26" fillId="9" borderId="17" xfId="0" applyFont="1" applyFill="1" applyBorder="1" applyAlignment="1">
      <alignment horizontal="center" vertical="center"/>
    </xf>
    <xf numFmtId="9" fontId="11" fillId="0" borderId="0" xfId="0" applyNumberFormat="1" applyFont="1" applyFill="1"/>
    <xf numFmtId="0" fontId="17" fillId="4" borderId="1" xfId="0" applyFont="1" applyFill="1" applyBorder="1" applyAlignment="1">
      <alignment vertical="top"/>
    </xf>
    <xf numFmtId="0" fontId="17" fillId="4" borderId="8" xfId="0" applyFont="1" applyFill="1" applyBorder="1" applyAlignment="1">
      <alignment vertical="top"/>
    </xf>
    <xf numFmtId="44" fontId="22" fillId="3" borderId="8" xfId="0" applyNumberFormat="1" applyFont="1" applyFill="1" applyBorder="1" applyAlignment="1">
      <alignment horizontal="center" vertical="top"/>
    </xf>
    <xf numFmtId="0" fontId="11" fillId="2" borderId="17" xfId="0" applyFont="1" applyFill="1" applyBorder="1"/>
    <xf numFmtId="0" fontId="11" fillId="2" borderId="17" xfId="0" applyFont="1" applyFill="1" applyBorder="1" applyAlignment="1">
      <alignment horizontal="center" vertical="center"/>
    </xf>
    <xf numFmtId="9" fontId="27" fillId="12" borderId="17" xfId="0" applyNumberFormat="1" applyFont="1" applyFill="1" applyBorder="1" applyAlignment="1">
      <alignment horizontal="center" vertical="center"/>
    </xf>
    <xf numFmtId="44" fontId="11" fillId="0" borderId="0" xfId="0" applyNumberFormat="1" applyFont="1" applyBorder="1"/>
    <xf numFmtId="0" fontId="18" fillId="0" borderId="0" xfId="0" applyFont="1" applyFill="1" applyBorder="1" applyAlignment="1">
      <alignment horizontal="center"/>
    </xf>
    <xf numFmtId="0" fontId="11" fillId="9" borderId="17" xfId="0" applyFont="1" applyFill="1" applyBorder="1"/>
    <xf numFmtId="0" fontId="11" fillId="9" borderId="17" xfId="0" applyFont="1" applyFill="1" applyBorder="1" applyAlignment="1">
      <alignment horizontal="center"/>
    </xf>
    <xf numFmtId="168" fontId="3" fillId="0" borderId="10" xfId="1" applyNumberFormat="1" applyFont="1" applyBorder="1" applyAlignment="1">
      <alignment horizontal="right"/>
    </xf>
    <xf numFmtId="166" fontId="28" fillId="13" borderId="19" xfId="0" applyNumberFormat="1" applyFont="1" applyFill="1" applyBorder="1"/>
    <xf numFmtId="9" fontId="11" fillId="0" borderId="10" xfId="0" applyNumberFormat="1" applyFont="1" applyBorder="1" applyAlignment="1">
      <alignment horizontal="center" vertical="center"/>
    </xf>
    <xf numFmtId="166" fontId="14" fillId="0" borderId="17" xfId="0" applyNumberFormat="1" applyFont="1" applyFill="1" applyBorder="1"/>
    <xf numFmtId="166" fontId="15" fillId="11" borderId="7" xfId="0" applyNumberFormat="1" applyFont="1" applyFill="1" applyBorder="1"/>
    <xf numFmtId="167" fontId="15" fillId="5" borderId="17" xfId="0" applyNumberFormat="1" applyFont="1" applyFill="1" applyBorder="1"/>
    <xf numFmtId="1" fontId="23" fillId="0" borderId="17" xfId="0" applyNumberFormat="1" applyFont="1" applyFill="1" applyBorder="1"/>
    <xf numFmtId="0" fontId="17" fillId="3" borderId="1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 vertical="top"/>
    </xf>
    <xf numFmtId="0" fontId="17" fillId="3" borderId="2" xfId="0" applyFont="1" applyFill="1" applyBorder="1" applyAlignment="1">
      <alignment horizontal="center" vertical="top"/>
    </xf>
    <xf numFmtId="0" fontId="17" fillId="3" borderId="8" xfId="0" applyFont="1" applyFill="1" applyBorder="1" applyAlignment="1">
      <alignment horizontal="center" vertical="top"/>
    </xf>
    <xf numFmtId="0" fontId="9" fillId="4" borderId="0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44" fontId="9" fillId="4" borderId="0" xfId="0" applyNumberFormat="1" applyFont="1" applyFill="1" applyBorder="1" applyAlignment="1">
      <alignment horizontal="center" vertical="center"/>
    </xf>
    <xf numFmtId="44" fontId="9" fillId="4" borderId="6" xfId="0" applyNumberFormat="1" applyFont="1" applyFill="1" applyBorder="1" applyAlignment="1">
      <alignment horizontal="center" vertical="center"/>
    </xf>
    <xf numFmtId="44" fontId="9" fillId="4" borderId="4" xfId="0" applyNumberFormat="1" applyFont="1" applyFill="1" applyBorder="1" applyAlignment="1">
      <alignment horizontal="center" vertical="center"/>
    </xf>
    <xf numFmtId="44" fontId="9" fillId="4" borderId="7" xfId="0" applyNumberFormat="1" applyFont="1" applyFill="1" applyBorder="1" applyAlignment="1">
      <alignment horizontal="center" vertical="center"/>
    </xf>
    <xf numFmtId="0" fontId="25" fillId="9" borderId="1" xfId="0" applyFont="1" applyFill="1" applyBorder="1" applyAlignment="1">
      <alignment horizontal="center" vertical="center"/>
    </xf>
    <xf numFmtId="0" fontId="25" fillId="9" borderId="8" xfId="0" applyFont="1" applyFill="1" applyBorder="1" applyAlignment="1">
      <alignment horizontal="center" vertical="center"/>
    </xf>
    <xf numFmtId="0" fontId="7" fillId="10" borderId="14" xfId="0" applyFont="1" applyFill="1" applyBorder="1" applyAlignment="1">
      <alignment horizontal="center"/>
    </xf>
    <xf numFmtId="0" fontId="7" fillId="10" borderId="15" xfId="0" applyFont="1" applyFill="1" applyBorder="1" applyAlignment="1">
      <alignment horizontal="center"/>
    </xf>
    <xf numFmtId="0" fontId="7" fillId="10" borderId="16" xfId="0" applyFont="1" applyFill="1" applyBorder="1" applyAlignment="1">
      <alignment horizontal="center"/>
    </xf>
    <xf numFmtId="0" fontId="14" fillId="5" borderId="1" xfId="0" applyFont="1" applyFill="1" applyBorder="1" applyAlignment="1">
      <alignment horizontal="center"/>
    </xf>
    <xf numFmtId="0" fontId="14" fillId="5" borderId="8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/>
    </xf>
  </cellXfs>
  <cellStyles count="7">
    <cellStyle name="Moneda" xfId="1" builtinId="4"/>
    <cellStyle name="Moneda 2" xfId="3" xr:uid="{00000000-0005-0000-0000-000001000000}"/>
    <cellStyle name="Monétaire 2" xfId="5" xr:uid="{00000000-0005-0000-0000-000002000000}"/>
    <cellStyle name="Normal" xfId="0" builtinId="0"/>
    <cellStyle name="Normal 2" xfId="2" xr:uid="{00000000-0005-0000-0000-000004000000}"/>
    <cellStyle name="Normal 3" xfId="4" xr:uid="{00000000-0005-0000-0000-000005000000}"/>
    <cellStyle name="Porcentaje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</xdr:colOff>
      <xdr:row>13</xdr:row>
      <xdr:rowOff>38100</xdr:rowOff>
    </xdr:from>
    <xdr:to>
      <xdr:col>9</xdr:col>
      <xdr:colOff>485775</xdr:colOff>
      <xdr:row>30</xdr:row>
      <xdr:rowOff>57150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2847975"/>
          <a:ext cx="2714625" cy="2800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R42"/>
  <sheetViews>
    <sheetView tabSelected="1" zoomScale="80" zoomScaleNormal="80" workbookViewId="0">
      <selection activeCell="B14" sqref="B14:G22"/>
    </sheetView>
  </sheetViews>
  <sheetFormatPr baseColWidth="10" defaultColWidth="10.85546875" defaultRowHeight="12.75" x14ac:dyDescent="0.2"/>
  <cols>
    <col min="1" max="1" width="9.42578125" style="56" customWidth="1"/>
    <col min="2" max="2" width="47.28515625" style="56" customWidth="1"/>
    <col min="3" max="3" width="8.5703125" style="56" bestFit="1" customWidth="1"/>
    <col min="4" max="4" width="11.5703125" style="56" hidden="1" customWidth="1"/>
    <col min="5" max="5" width="17.28515625" style="56" hidden="1" customWidth="1"/>
    <col min="6" max="6" width="13.28515625" style="56" bestFit="1" customWidth="1"/>
    <col min="7" max="7" width="14" style="56" customWidth="1"/>
    <col min="8" max="8" width="7" style="56" customWidth="1"/>
    <col min="9" max="9" width="10.85546875" style="56"/>
    <col min="10" max="10" width="18.42578125" style="56" bestFit="1" customWidth="1"/>
    <col min="11" max="11" width="10.85546875" style="56" bestFit="1" customWidth="1"/>
    <col min="12" max="12" width="11.7109375" style="56" bestFit="1" customWidth="1"/>
    <col min="13" max="15" width="10.85546875" style="56"/>
    <col min="16" max="16" width="22.140625" style="56" customWidth="1"/>
    <col min="17" max="17" width="8.140625" style="57" bestFit="1" customWidth="1"/>
    <col min="18" max="18" width="10.7109375" style="56" bestFit="1" customWidth="1"/>
    <col min="19" max="16384" width="10.85546875" style="56"/>
  </cols>
  <sheetData>
    <row r="2" spans="2:18" ht="13.5" thickBot="1" x14ac:dyDescent="0.25"/>
    <row r="3" spans="2:18" ht="15.75" thickBot="1" x14ac:dyDescent="0.3">
      <c r="B3" s="124" t="s">
        <v>80</v>
      </c>
      <c r="C3" s="125"/>
      <c r="D3" s="125"/>
      <c r="E3" s="125"/>
      <c r="F3" s="125"/>
      <c r="G3" s="126"/>
      <c r="J3" s="58" t="s">
        <v>87</v>
      </c>
      <c r="K3" s="110">
        <v>44</v>
      </c>
      <c r="P3" s="138" t="s">
        <v>100</v>
      </c>
      <c r="Q3" s="139"/>
      <c r="R3" s="140"/>
    </row>
    <row r="4" spans="2:18" ht="15" customHeight="1" thickBot="1" x14ac:dyDescent="0.3">
      <c r="B4" s="60" t="s">
        <v>0</v>
      </c>
      <c r="C4" s="61" t="s">
        <v>6</v>
      </c>
      <c r="D4" s="61" t="s">
        <v>1</v>
      </c>
      <c r="E4" s="62">
        <v>0.6</v>
      </c>
      <c r="F4" s="62" t="s">
        <v>122</v>
      </c>
      <c r="G4" s="63" t="s">
        <v>2</v>
      </c>
      <c r="J4" s="58" t="s">
        <v>93</v>
      </c>
      <c r="K4" s="64">
        <f>R11/22</f>
        <v>24.794651515151518</v>
      </c>
      <c r="M4" s="65"/>
      <c r="N4" s="65"/>
      <c r="P4" s="141" t="s">
        <v>101</v>
      </c>
      <c r="Q4" s="142"/>
      <c r="R4" s="118">
        <v>386</v>
      </c>
    </row>
    <row r="5" spans="2:18" ht="13.5" thickBot="1" x14ac:dyDescent="0.25">
      <c r="B5" s="66" t="s">
        <v>97</v>
      </c>
      <c r="C5" s="67">
        <f>K17+L17+M17+N17</f>
        <v>1300</v>
      </c>
      <c r="D5" s="68">
        <f>Q17</f>
        <v>1.1000000000000001</v>
      </c>
      <c r="E5" s="68">
        <f>D5*$E$4</f>
        <v>0.66</v>
      </c>
      <c r="F5" s="68">
        <f>D5+E5</f>
        <v>1.7600000000000002</v>
      </c>
      <c r="G5" s="69">
        <f>F5*C5</f>
        <v>2288.0000000000005</v>
      </c>
      <c r="J5" s="58" t="s">
        <v>92</v>
      </c>
      <c r="K5" s="64">
        <v>3</v>
      </c>
      <c r="P5" s="44" t="s">
        <v>102</v>
      </c>
      <c r="Q5" s="45">
        <v>12</v>
      </c>
      <c r="R5" s="46">
        <f>$R$4/Q5</f>
        <v>32.166666666666664</v>
      </c>
    </row>
    <row r="6" spans="2:18" ht="13.5" thickBot="1" x14ac:dyDescent="0.25">
      <c r="B6" s="70" t="s">
        <v>117</v>
      </c>
      <c r="C6" s="71">
        <f>C5</f>
        <v>1300</v>
      </c>
      <c r="D6" s="72">
        <v>1</v>
      </c>
      <c r="E6" s="72">
        <f>D6*$E$4</f>
        <v>0.6</v>
      </c>
      <c r="F6" s="72">
        <f>D6+E6</f>
        <v>1.6</v>
      </c>
      <c r="G6" s="73">
        <f>F6*C6</f>
        <v>2080</v>
      </c>
      <c r="J6" s="114"/>
      <c r="K6" s="113"/>
      <c r="P6" s="44" t="s">
        <v>103</v>
      </c>
      <c r="Q6" s="45">
        <v>12</v>
      </c>
      <c r="R6" s="46">
        <f>(($R$4*Q6)/Q6)/Q6</f>
        <v>32.166666666666664</v>
      </c>
    </row>
    <row r="7" spans="2:18" ht="13.5" thickBot="1" x14ac:dyDescent="0.25">
      <c r="B7" s="70" t="s">
        <v>121</v>
      </c>
      <c r="C7" s="71">
        <f>K18+L18+M18+N18</f>
        <v>5200</v>
      </c>
      <c r="D7" s="72">
        <f>K25+K26</f>
        <v>0.41691977272727276</v>
      </c>
      <c r="E7" s="72">
        <f>D7*$E$4</f>
        <v>0.25015186363636366</v>
      </c>
      <c r="F7" s="72">
        <f>D7+E7</f>
        <v>0.66707163636363642</v>
      </c>
      <c r="G7" s="73">
        <f>F7*C7</f>
        <v>3468.7725090909094</v>
      </c>
      <c r="J7" s="114"/>
      <c r="K7" s="113"/>
      <c r="P7" s="44" t="s">
        <v>104</v>
      </c>
      <c r="Q7" s="45">
        <v>24</v>
      </c>
      <c r="R7" s="46">
        <f>(($R$4*Q6)/Q7)/12</f>
        <v>16.083333333333332</v>
      </c>
    </row>
    <row r="8" spans="2:18" ht="13.5" thickBot="1" x14ac:dyDescent="0.25">
      <c r="B8" s="70" t="s">
        <v>96</v>
      </c>
      <c r="C8" s="71">
        <f>K18+L18+M18+N18</f>
        <v>5200</v>
      </c>
      <c r="D8" s="72">
        <f>K21+K22</f>
        <v>1.3897325757575758</v>
      </c>
      <c r="E8" s="72">
        <f t="shared" ref="E8:E9" si="0">D8*$E$4</f>
        <v>0.83383954545454542</v>
      </c>
      <c r="F8" s="72">
        <f t="shared" ref="F8:F9" si="1">D8+E8</f>
        <v>2.2235721212121211</v>
      </c>
      <c r="G8" s="73">
        <f t="shared" ref="G8:G9" si="2">F8*C8</f>
        <v>11562.575030303029</v>
      </c>
      <c r="J8" s="74"/>
      <c r="P8" s="47" t="s">
        <v>105</v>
      </c>
      <c r="Q8" s="48">
        <v>12</v>
      </c>
      <c r="R8" s="49">
        <f>(($R$4*Q8)/Q8)/Q8</f>
        <v>32.166666666666664</v>
      </c>
    </row>
    <row r="9" spans="2:18" ht="13.5" thickBot="1" x14ac:dyDescent="0.25">
      <c r="B9" s="75" t="s">
        <v>40</v>
      </c>
      <c r="C9" s="76">
        <f>C5</f>
        <v>1300</v>
      </c>
      <c r="D9" s="77">
        <f>Q18</f>
        <v>0.6</v>
      </c>
      <c r="E9" s="77">
        <f t="shared" si="0"/>
        <v>0.36</v>
      </c>
      <c r="F9" s="77">
        <f t="shared" si="1"/>
        <v>0.96</v>
      </c>
      <c r="G9" s="78">
        <f t="shared" si="2"/>
        <v>1248</v>
      </c>
      <c r="J9" s="58" t="s">
        <v>91</v>
      </c>
      <c r="K9" s="64">
        <f>K3*K4</f>
        <v>1090.9646666666667</v>
      </c>
      <c r="P9" s="50" t="s">
        <v>106</v>
      </c>
      <c r="Q9" s="51">
        <v>0.1215</v>
      </c>
      <c r="R9" s="52">
        <f>(R4*Q9)</f>
        <v>46.899000000000001</v>
      </c>
    </row>
    <row r="10" spans="2:18" ht="15.75" thickBot="1" x14ac:dyDescent="0.3">
      <c r="B10" s="79"/>
      <c r="C10" s="79"/>
      <c r="D10" s="80" t="s">
        <v>3</v>
      </c>
      <c r="E10" s="81"/>
      <c r="F10" s="80" t="s">
        <v>3</v>
      </c>
      <c r="G10" s="69">
        <f>SUM(G5:G9)</f>
        <v>20647.347539393937</v>
      </c>
      <c r="J10" s="58" t="s">
        <v>94</v>
      </c>
      <c r="K10" s="64">
        <f>K5*K3</f>
        <v>132</v>
      </c>
      <c r="P10" s="143" t="s">
        <v>107</v>
      </c>
      <c r="Q10" s="144"/>
      <c r="R10" s="120">
        <f>SUM(R5:R9)</f>
        <v>159.48233333333332</v>
      </c>
    </row>
    <row r="11" spans="2:18" ht="15.75" thickBot="1" x14ac:dyDescent="0.3">
      <c r="B11" s="79"/>
      <c r="C11" s="79"/>
      <c r="D11" s="82" t="s">
        <v>4</v>
      </c>
      <c r="E11" s="83"/>
      <c r="F11" s="82" t="s">
        <v>4</v>
      </c>
      <c r="G11" s="73">
        <f>G10*12%</f>
        <v>2477.6817047272725</v>
      </c>
      <c r="J11" s="58" t="s">
        <v>95</v>
      </c>
      <c r="K11" s="64">
        <f>SUM(K9:K10)</f>
        <v>1222.9646666666667</v>
      </c>
      <c r="P11" s="141" t="s">
        <v>91</v>
      </c>
      <c r="Q11" s="142"/>
      <c r="R11" s="122">
        <f>R4+R10</f>
        <v>545.48233333333337</v>
      </c>
    </row>
    <row r="12" spans="2:18" ht="16.5" thickBot="1" x14ac:dyDescent="0.3">
      <c r="B12" s="84"/>
      <c r="C12" s="79"/>
      <c r="D12" s="85" t="s">
        <v>5</v>
      </c>
      <c r="E12" s="86"/>
      <c r="F12" s="85" t="s">
        <v>5</v>
      </c>
      <c r="G12" s="87">
        <f>SUM(G10:G11)</f>
        <v>23125.029244121208</v>
      </c>
      <c r="J12" s="58" t="s">
        <v>98</v>
      </c>
      <c r="K12" s="123">
        <f>Q12</f>
        <v>2</v>
      </c>
      <c r="P12" s="53" t="s">
        <v>108</v>
      </c>
      <c r="Q12" s="54">
        <v>2</v>
      </c>
      <c r="R12" s="121">
        <f>R11*Q12</f>
        <v>1090.9646666666667</v>
      </c>
    </row>
    <row r="13" spans="2:18" ht="13.5" thickBot="1" x14ac:dyDescent="0.25">
      <c r="J13" s="58" t="s">
        <v>91</v>
      </c>
      <c r="K13" s="64">
        <f>K11*K12</f>
        <v>2445.9293333333335</v>
      </c>
    </row>
    <row r="14" spans="2:18" ht="18.75" customHeight="1" thickBot="1" x14ac:dyDescent="0.25">
      <c r="B14" s="127" t="s">
        <v>39</v>
      </c>
      <c r="C14" s="128"/>
      <c r="D14" s="128"/>
      <c r="E14" s="128"/>
      <c r="F14" s="128"/>
      <c r="G14" s="129"/>
      <c r="J14" s="58" t="s">
        <v>99</v>
      </c>
      <c r="K14" s="64">
        <f>K12*K13</f>
        <v>4891.858666666667</v>
      </c>
    </row>
    <row r="15" spans="2:18" ht="15" customHeight="1" thickBot="1" x14ac:dyDescent="0.25">
      <c r="B15" s="88" t="s">
        <v>0</v>
      </c>
      <c r="C15" s="89" t="s">
        <v>6</v>
      </c>
      <c r="D15" s="89" t="s">
        <v>1</v>
      </c>
      <c r="E15" s="90">
        <f>IF(C16&lt;=100,M30,M31)</f>
        <v>0.35</v>
      </c>
      <c r="F15" s="90" t="s">
        <v>122</v>
      </c>
      <c r="G15" s="91" t="s">
        <v>2</v>
      </c>
      <c r="J15" s="74"/>
      <c r="N15" s="116" t="s">
        <v>118</v>
      </c>
    </row>
    <row r="16" spans="2:18" ht="13.5" thickBot="1" x14ac:dyDescent="0.25">
      <c r="B16" s="92" t="s">
        <v>7</v>
      </c>
      <c r="C16" s="93">
        <f>C9</f>
        <v>1300</v>
      </c>
      <c r="D16" s="94">
        <f>Q19</f>
        <v>0.45</v>
      </c>
      <c r="E16" s="94">
        <f>D16*$E$15</f>
        <v>0.1575</v>
      </c>
      <c r="F16" s="94">
        <f>E16+D16</f>
        <v>0.60750000000000004</v>
      </c>
      <c r="G16" s="95">
        <f>F16*C16</f>
        <v>789.75</v>
      </c>
      <c r="J16" s="58" t="s">
        <v>89</v>
      </c>
      <c r="K16" s="110">
        <v>4</v>
      </c>
      <c r="L16" s="110">
        <v>0</v>
      </c>
      <c r="M16" s="110">
        <v>0</v>
      </c>
      <c r="N16" s="115">
        <v>0</v>
      </c>
      <c r="P16" s="136" t="s">
        <v>116</v>
      </c>
      <c r="Q16" s="137"/>
    </row>
    <row r="17" spans="2:17" s="96" customFormat="1" ht="13.5" thickBot="1" x14ac:dyDescent="0.25">
      <c r="B17" s="55" t="s">
        <v>79</v>
      </c>
      <c r="C17" s="130">
        <v>1</v>
      </c>
      <c r="D17" s="132">
        <f>Q20</f>
        <v>19</v>
      </c>
      <c r="E17" s="132">
        <f t="shared" ref="E17:E18" si="3">D17*$E$15</f>
        <v>6.6499999999999995</v>
      </c>
      <c r="F17" s="132">
        <f t="shared" ref="F17:F18" si="4">E17+D17</f>
        <v>25.65</v>
      </c>
      <c r="G17" s="134">
        <f>F17*C17</f>
        <v>25.65</v>
      </c>
      <c r="J17" s="58" t="s">
        <v>88</v>
      </c>
      <c r="K17" s="110">
        <v>1300</v>
      </c>
      <c r="L17" s="110">
        <v>0</v>
      </c>
      <c r="M17" s="110">
        <v>0</v>
      </c>
      <c r="N17" s="115">
        <v>0</v>
      </c>
      <c r="P17" s="58" t="s">
        <v>112</v>
      </c>
      <c r="Q17" s="64">
        <v>1.1000000000000001</v>
      </c>
    </row>
    <row r="18" spans="2:17" s="96" customFormat="1" ht="13.5" thickBot="1" x14ac:dyDescent="0.25">
      <c r="B18" s="43" t="s">
        <v>85</v>
      </c>
      <c r="C18" s="131"/>
      <c r="D18" s="133"/>
      <c r="E18" s="133">
        <f t="shared" si="3"/>
        <v>0</v>
      </c>
      <c r="F18" s="133">
        <f t="shared" si="4"/>
        <v>0</v>
      </c>
      <c r="G18" s="135">
        <f t="shared" ref="G18" si="5">(D18+E18)*C18</f>
        <v>0</v>
      </c>
      <c r="J18" s="58" t="s">
        <v>90</v>
      </c>
      <c r="K18" s="59">
        <f>K16*K17</f>
        <v>5200</v>
      </c>
      <c r="L18" s="59">
        <f>L16*L17</f>
        <v>0</v>
      </c>
      <c r="M18" s="59">
        <f>M16*M17</f>
        <v>0</v>
      </c>
      <c r="N18" s="59">
        <f>N16*N17</f>
        <v>0</v>
      </c>
      <c r="P18" s="58" t="s">
        <v>113</v>
      </c>
      <c r="Q18" s="64">
        <v>0.6</v>
      </c>
    </row>
    <row r="19" spans="2:17" s="96" customFormat="1" ht="16.5" thickBot="1" x14ac:dyDescent="0.25">
      <c r="B19" s="98"/>
      <c r="C19" s="99"/>
      <c r="D19" s="100" t="s">
        <v>3</v>
      </c>
      <c r="E19" s="101"/>
      <c r="F19" s="100" t="s">
        <v>3</v>
      </c>
      <c r="G19" s="95">
        <f>SUM(G16:G17)</f>
        <v>815.4</v>
      </c>
      <c r="P19" s="58" t="s">
        <v>7</v>
      </c>
      <c r="Q19" s="64">
        <f>IF(C16&lt;=100,100/C16,IF(AND(C16&gt;100,C16&lt;=200),K31,IF(AND(C16&gt;200,C16&lt;=300),K32,IF(AND(C16&gt;300,C16&lt;=400),K33,IF(AND(C16&gt;400,C16&lt;=500),K34,IF(AND(C16&gt;500,C16&lt;=700),K35,IF(AND(C16&gt;700,C16&lt;=900),K36,IF(AND(C16&gt;900,C16&lt;=2000),K37,IF(AND(C16&gt;2000,C16&lt;=4500),K38,IF(AND(C16&gt;4500,C16&lt;=6000),K39,IF(AND(C16&gt;6000,C16&lt;=8000),K40,IF(AND(C16&gt;8000,C16&lt;=10000),K41,IF(C16&gt;10000,K42)))))))))))))</f>
        <v>0.45</v>
      </c>
    </row>
    <row r="20" spans="2:17" s="96" customFormat="1" ht="16.5" thickBot="1" x14ac:dyDescent="0.25">
      <c r="B20" s="98"/>
      <c r="C20" s="99"/>
      <c r="D20" s="102" t="s">
        <v>86</v>
      </c>
      <c r="E20" s="103"/>
      <c r="F20" s="102" t="s">
        <v>86</v>
      </c>
      <c r="G20" s="104">
        <f>G17</f>
        <v>25.65</v>
      </c>
      <c r="J20" s="136" t="s">
        <v>111</v>
      </c>
      <c r="K20" s="137"/>
      <c r="L20" s="105" t="s">
        <v>109</v>
      </c>
      <c r="P20" s="58" t="s">
        <v>114</v>
      </c>
      <c r="Q20" s="64">
        <v>19</v>
      </c>
    </row>
    <row r="21" spans="2:17" s="96" customFormat="1" ht="15.75" thickBot="1" x14ac:dyDescent="0.25">
      <c r="B21" s="99"/>
      <c r="C21" s="99"/>
      <c r="D21" s="102" t="s">
        <v>4</v>
      </c>
      <c r="E21" s="103"/>
      <c r="F21" s="102" t="s">
        <v>4</v>
      </c>
      <c r="G21" s="104">
        <f>(G19-G20)*H21</f>
        <v>94.77</v>
      </c>
      <c r="H21" s="106">
        <v>0.12</v>
      </c>
      <c r="J21" s="58" t="s">
        <v>110</v>
      </c>
      <c r="K21" s="64">
        <f>($K$4+$K$5)/L21</f>
        <v>0.86858285984848493</v>
      </c>
      <c r="L21" s="111">
        <v>32</v>
      </c>
      <c r="Q21" s="97"/>
    </row>
    <row r="22" spans="2:17" s="96" customFormat="1" ht="15.75" thickBot="1" x14ac:dyDescent="0.25">
      <c r="B22" s="99"/>
      <c r="C22" s="99"/>
      <c r="D22" s="107" t="s">
        <v>5</v>
      </c>
      <c r="E22" s="108"/>
      <c r="F22" s="107" t="s">
        <v>5</v>
      </c>
      <c r="G22" s="109">
        <f>(G19-G20)+G21</f>
        <v>884.52</v>
      </c>
      <c r="J22" s="58" t="s">
        <v>115</v>
      </c>
      <c r="K22" s="64">
        <f>K21*L22</f>
        <v>0.52114971590909098</v>
      </c>
      <c r="L22" s="112">
        <v>0.6</v>
      </c>
      <c r="Q22" s="97"/>
    </row>
    <row r="23" spans="2:17" s="96" customFormat="1" ht="13.5" thickBot="1" x14ac:dyDescent="0.25">
      <c r="B23" s="56"/>
      <c r="C23" s="56"/>
      <c r="D23" s="56"/>
      <c r="E23" s="56"/>
      <c r="F23" s="56"/>
      <c r="G23" s="56"/>
      <c r="Q23" s="97"/>
    </row>
    <row r="24" spans="2:17" s="96" customFormat="1" ht="13.5" thickBot="1" x14ac:dyDescent="0.25">
      <c r="B24" s="56"/>
      <c r="C24" s="56"/>
      <c r="D24" s="56"/>
      <c r="E24" s="56"/>
      <c r="F24" s="56"/>
      <c r="G24" s="56"/>
      <c r="J24" s="136" t="s">
        <v>119</v>
      </c>
      <c r="K24" s="137"/>
      <c r="L24" s="105" t="s">
        <v>109</v>
      </c>
      <c r="Q24" s="97"/>
    </row>
    <row r="25" spans="2:17" ht="15.75" thickBot="1" x14ac:dyDescent="0.3">
      <c r="B25" s="124" t="s">
        <v>82</v>
      </c>
      <c r="C25" s="125"/>
      <c r="D25" s="125"/>
      <c r="E25" s="125"/>
      <c r="F25" s="125"/>
      <c r="G25" s="126"/>
      <c r="J25" s="58" t="s">
        <v>120</v>
      </c>
      <c r="K25" s="64">
        <f>($K$4+$K$5)/L25</f>
        <v>0.34743314393939395</v>
      </c>
      <c r="L25" s="111">
        <v>80</v>
      </c>
    </row>
    <row r="26" spans="2:17" ht="15.75" thickBot="1" x14ac:dyDescent="0.3">
      <c r="B26" s="60" t="s">
        <v>0</v>
      </c>
      <c r="C26" s="61" t="s">
        <v>6</v>
      </c>
      <c r="D26" s="61" t="s">
        <v>1</v>
      </c>
      <c r="E26" s="62">
        <v>0.2</v>
      </c>
      <c r="F26" s="62" t="s">
        <v>122</v>
      </c>
      <c r="G26" s="63" t="s">
        <v>2</v>
      </c>
      <c r="J26" s="58" t="s">
        <v>115</v>
      </c>
      <c r="K26" s="64">
        <f>K25*L26</f>
        <v>6.9486628787878799E-2</v>
      </c>
      <c r="L26" s="112">
        <v>0.2</v>
      </c>
    </row>
    <row r="27" spans="2:17" ht="13.5" thickBot="1" x14ac:dyDescent="0.25">
      <c r="B27" s="75" t="s">
        <v>81</v>
      </c>
      <c r="C27" s="76">
        <v>100</v>
      </c>
      <c r="D27" s="77">
        <v>0.6</v>
      </c>
      <c r="E27" s="77">
        <f t="shared" ref="E27" si="6">D27*$E$4</f>
        <v>0.36</v>
      </c>
      <c r="F27" s="77">
        <v>2.2999999999999998</v>
      </c>
      <c r="G27" s="78">
        <f t="shared" ref="G27" si="7">F27*C27</f>
        <v>229.99999999999997</v>
      </c>
    </row>
    <row r="28" spans="2:17" ht="15" x14ac:dyDescent="0.25">
      <c r="B28" s="79"/>
      <c r="C28" s="79"/>
      <c r="D28" s="80" t="s">
        <v>3</v>
      </c>
      <c r="E28" s="81"/>
      <c r="F28" s="80" t="s">
        <v>3</v>
      </c>
      <c r="G28" s="69">
        <f>SUM(G27:G27)</f>
        <v>229.99999999999997</v>
      </c>
    </row>
    <row r="29" spans="2:17" ht="15.75" thickBot="1" x14ac:dyDescent="0.3">
      <c r="B29" s="79"/>
      <c r="C29" s="79"/>
      <c r="D29" s="82" t="s">
        <v>4</v>
      </c>
      <c r="E29" s="83"/>
      <c r="F29" s="82" t="s">
        <v>4</v>
      </c>
      <c r="G29" s="73">
        <f>G28*12%</f>
        <v>27.599999999999994</v>
      </c>
      <c r="J29" s="16" t="s">
        <v>14</v>
      </c>
      <c r="K29" s="16" t="s">
        <v>15</v>
      </c>
      <c r="L29" s="16" t="s">
        <v>123</v>
      </c>
      <c r="M29" s="16" t="s">
        <v>137</v>
      </c>
    </row>
    <row r="30" spans="2:17" ht="16.5" thickBot="1" x14ac:dyDescent="0.3">
      <c r="B30" s="84"/>
      <c r="C30" s="79"/>
      <c r="D30" s="85" t="s">
        <v>5</v>
      </c>
      <c r="E30" s="86"/>
      <c r="F30" s="85" t="s">
        <v>5</v>
      </c>
      <c r="G30" s="87">
        <f>SUM(G28:G29)</f>
        <v>257.59999999999997</v>
      </c>
      <c r="J30" s="13" t="s">
        <v>124</v>
      </c>
      <c r="K30" s="117">
        <v>100</v>
      </c>
      <c r="L30" s="14" t="s">
        <v>31</v>
      </c>
      <c r="M30" s="119">
        <v>0</v>
      </c>
    </row>
    <row r="31" spans="2:17" x14ac:dyDescent="0.2">
      <c r="J31" s="14" t="s">
        <v>125</v>
      </c>
      <c r="K31" s="117">
        <v>0.62</v>
      </c>
      <c r="L31" s="14" t="s">
        <v>32</v>
      </c>
      <c r="M31" s="119">
        <v>0.35</v>
      </c>
    </row>
    <row r="32" spans="2:17" x14ac:dyDescent="0.2">
      <c r="J32" s="14" t="s">
        <v>126</v>
      </c>
      <c r="K32" s="117">
        <v>0.59</v>
      </c>
      <c r="L32" s="14" t="s">
        <v>32</v>
      </c>
    </row>
    <row r="33" spans="10:12" x14ac:dyDescent="0.2">
      <c r="J33" s="14" t="s">
        <v>127</v>
      </c>
      <c r="K33" s="117">
        <v>0.56000000000000005</v>
      </c>
      <c r="L33" s="14" t="s">
        <v>32</v>
      </c>
    </row>
    <row r="34" spans="10:12" x14ac:dyDescent="0.2">
      <c r="J34" s="14" t="s">
        <v>128</v>
      </c>
      <c r="K34" s="117">
        <v>0.53</v>
      </c>
      <c r="L34" s="14" t="s">
        <v>32</v>
      </c>
    </row>
    <row r="35" spans="10:12" x14ac:dyDescent="0.2">
      <c r="J35" s="14" t="s">
        <v>129</v>
      </c>
      <c r="K35" s="117">
        <v>0.49</v>
      </c>
      <c r="L35" s="14" t="s">
        <v>32</v>
      </c>
    </row>
    <row r="36" spans="10:12" x14ac:dyDescent="0.2">
      <c r="J36" s="14" t="s">
        <v>130</v>
      </c>
      <c r="K36" s="117">
        <v>0.47</v>
      </c>
      <c r="L36" s="14" t="s">
        <v>32</v>
      </c>
    </row>
    <row r="37" spans="10:12" x14ac:dyDescent="0.2">
      <c r="J37" s="14" t="s">
        <v>131</v>
      </c>
      <c r="K37" s="117">
        <v>0.45</v>
      </c>
      <c r="L37" s="14" t="s">
        <v>32</v>
      </c>
    </row>
    <row r="38" spans="10:12" x14ac:dyDescent="0.2">
      <c r="J38" s="13" t="s">
        <v>132</v>
      </c>
      <c r="K38" s="117">
        <v>0.43</v>
      </c>
      <c r="L38" s="14" t="s">
        <v>32</v>
      </c>
    </row>
    <row r="39" spans="10:12" x14ac:dyDescent="0.2">
      <c r="J39" s="14" t="s">
        <v>133</v>
      </c>
      <c r="K39" s="117">
        <v>0.41</v>
      </c>
      <c r="L39" s="14" t="s">
        <v>32</v>
      </c>
    </row>
    <row r="40" spans="10:12" x14ac:dyDescent="0.2">
      <c r="J40" s="14" t="s">
        <v>134</v>
      </c>
      <c r="K40" s="117">
        <v>0.38</v>
      </c>
      <c r="L40" s="14" t="s">
        <v>32</v>
      </c>
    </row>
    <row r="41" spans="10:12" x14ac:dyDescent="0.2">
      <c r="J41" s="14" t="s">
        <v>135</v>
      </c>
      <c r="K41" s="117">
        <v>0.34</v>
      </c>
      <c r="L41" s="14" t="s">
        <v>32</v>
      </c>
    </row>
    <row r="42" spans="10:12" x14ac:dyDescent="0.2">
      <c r="J42" s="14" t="s">
        <v>136</v>
      </c>
      <c r="K42" s="117">
        <v>0.3</v>
      </c>
      <c r="L42" s="14" t="s">
        <v>32</v>
      </c>
    </row>
  </sheetData>
  <mergeCells count="15">
    <mergeCell ref="J24:K24"/>
    <mergeCell ref="P3:R3"/>
    <mergeCell ref="P4:Q4"/>
    <mergeCell ref="P11:Q11"/>
    <mergeCell ref="J20:K20"/>
    <mergeCell ref="P16:Q16"/>
    <mergeCell ref="P10:Q10"/>
    <mergeCell ref="B25:G25"/>
    <mergeCell ref="B3:G3"/>
    <mergeCell ref="B14:G14"/>
    <mergeCell ref="C17:C18"/>
    <mergeCell ref="D17:D18"/>
    <mergeCell ref="G17:G18"/>
    <mergeCell ref="E17:E18"/>
    <mergeCell ref="F17:F18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"/>
  <sheetViews>
    <sheetView workbookViewId="0">
      <selection sqref="A1:C20"/>
    </sheetView>
  </sheetViews>
  <sheetFormatPr baseColWidth="10" defaultColWidth="10.85546875" defaultRowHeight="15" x14ac:dyDescent="0.25"/>
  <cols>
    <col min="1" max="1" width="23.28515625" style="18" customWidth="1"/>
    <col min="2" max="2" width="42.7109375" style="18" bestFit="1" customWidth="1"/>
    <col min="3" max="3" width="13.140625" style="18" customWidth="1"/>
    <col min="4" max="4" width="10.85546875" style="18" customWidth="1"/>
    <col min="5" max="16384" width="10.85546875" style="18"/>
  </cols>
  <sheetData>
    <row r="1" spans="1:5" x14ac:dyDescent="0.25">
      <c r="A1" s="32" t="s">
        <v>47</v>
      </c>
      <c r="B1" s="32" t="s">
        <v>48</v>
      </c>
      <c r="C1" s="33" t="s">
        <v>49</v>
      </c>
      <c r="D1" s="34">
        <v>0</v>
      </c>
      <c r="E1" s="33" t="s">
        <v>49</v>
      </c>
    </row>
    <row r="2" spans="1:5" x14ac:dyDescent="0.25">
      <c r="A2" s="35" t="s">
        <v>50</v>
      </c>
      <c r="B2" s="36" t="s">
        <v>51</v>
      </c>
      <c r="C2" s="37">
        <v>2.6</v>
      </c>
      <c r="D2" s="37">
        <f>C2*$D$1</f>
        <v>0</v>
      </c>
      <c r="E2" s="37">
        <f>C2+D2</f>
        <v>2.6</v>
      </c>
    </row>
    <row r="3" spans="1:5" ht="24" x14ac:dyDescent="0.25">
      <c r="A3" s="35" t="s">
        <v>52</v>
      </c>
      <c r="B3" s="36" t="s">
        <v>71</v>
      </c>
      <c r="C3" s="37">
        <v>1.8</v>
      </c>
      <c r="D3" s="37">
        <f t="shared" ref="D3:D20" si="0">C3*$D$1</f>
        <v>0</v>
      </c>
      <c r="E3" s="37">
        <f t="shared" ref="E3:E20" si="1">C3+D3</f>
        <v>1.8</v>
      </c>
    </row>
    <row r="4" spans="1:5" x14ac:dyDescent="0.25">
      <c r="A4" s="35" t="s">
        <v>53</v>
      </c>
      <c r="B4" s="36" t="s">
        <v>54</v>
      </c>
      <c r="C4" s="37">
        <v>21</v>
      </c>
      <c r="D4" s="37">
        <f t="shared" si="0"/>
        <v>0</v>
      </c>
      <c r="E4" s="37">
        <f t="shared" si="1"/>
        <v>21</v>
      </c>
    </row>
    <row r="5" spans="1:5" x14ac:dyDescent="0.25">
      <c r="A5" s="35" t="s">
        <v>53</v>
      </c>
      <c r="B5" s="36" t="s">
        <v>55</v>
      </c>
      <c r="C5" s="37">
        <v>18</v>
      </c>
      <c r="D5" s="37">
        <f t="shared" si="0"/>
        <v>0</v>
      </c>
      <c r="E5" s="37">
        <f t="shared" si="1"/>
        <v>18</v>
      </c>
    </row>
    <row r="6" spans="1:5" x14ac:dyDescent="0.25">
      <c r="A6" s="35" t="s">
        <v>53</v>
      </c>
      <c r="B6" s="36" t="s">
        <v>56</v>
      </c>
      <c r="C6" s="37">
        <v>14</v>
      </c>
      <c r="D6" s="37">
        <f t="shared" si="0"/>
        <v>0</v>
      </c>
      <c r="E6" s="37">
        <f t="shared" si="1"/>
        <v>14</v>
      </c>
    </row>
    <row r="7" spans="1:5" x14ac:dyDescent="0.25">
      <c r="A7" s="35" t="s">
        <v>57</v>
      </c>
      <c r="B7" s="36"/>
      <c r="C7" s="37">
        <v>1.6</v>
      </c>
      <c r="D7" s="37">
        <f t="shared" si="0"/>
        <v>0</v>
      </c>
      <c r="E7" s="37">
        <f t="shared" si="1"/>
        <v>1.6</v>
      </c>
    </row>
    <row r="8" spans="1:5" x14ac:dyDescent="0.25">
      <c r="A8" s="35" t="s">
        <v>58</v>
      </c>
      <c r="B8" s="36"/>
      <c r="C8" s="37">
        <v>1.6</v>
      </c>
      <c r="D8" s="37">
        <f t="shared" si="0"/>
        <v>0</v>
      </c>
      <c r="E8" s="37">
        <f t="shared" si="1"/>
        <v>1.6</v>
      </c>
    </row>
    <row r="9" spans="1:5" x14ac:dyDescent="0.25">
      <c r="A9" s="35" t="s">
        <v>59</v>
      </c>
      <c r="B9" s="36"/>
      <c r="C9" s="37">
        <v>1.6</v>
      </c>
      <c r="D9" s="37">
        <f t="shared" si="0"/>
        <v>0</v>
      </c>
      <c r="E9" s="37">
        <f t="shared" si="1"/>
        <v>1.6</v>
      </c>
    </row>
    <row r="10" spans="1:5" x14ac:dyDescent="0.25">
      <c r="A10" s="35" t="s">
        <v>60</v>
      </c>
      <c r="B10" s="36"/>
      <c r="C10" s="37">
        <v>1.6</v>
      </c>
      <c r="D10" s="37">
        <f t="shared" si="0"/>
        <v>0</v>
      </c>
      <c r="E10" s="37">
        <f t="shared" si="1"/>
        <v>1.6</v>
      </c>
    </row>
    <row r="11" spans="1:5" x14ac:dyDescent="0.25">
      <c r="A11" s="35" t="s">
        <v>61</v>
      </c>
      <c r="B11" s="36"/>
      <c r="C11" s="37">
        <v>0.6</v>
      </c>
      <c r="D11" s="37">
        <f t="shared" si="0"/>
        <v>0</v>
      </c>
      <c r="E11" s="37">
        <f t="shared" si="1"/>
        <v>0.6</v>
      </c>
    </row>
    <row r="12" spans="1:5" ht="36" x14ac:dyDescent="0.25">
      <c r="A12" s="35" t="s">
        <v>63</v>
      </c>
      <c r="B12" s="42" t="s">
        <v>83</v>
      </c>
      <c r="C12" s="37">
        <v>0.18</v>
      </c>
      <c r="D12" s="37">
        <f t="shared" si="0"/>
        <v>0</v>
      </c>
      <c r="E12" s="37">
        <f t="shared" si="1"/>
        <v>0.18</v>
      </c>
    </row>
    <row r="13" spans="1:5" ht="24.75" hidden="1" x14ac:dyDescent="0.25">
      <c r="A13" s="38" t="s">
        <v>62</v>
      </c>
      <c r="B13" s="39" t="s">
        <v>72</v>
      </c>
      <c r="C13" s="40">
        <v>25</v>
      </c>
      <c r="D13" s="40">
        <f t="shared" si="0"/>
        <v>0</v>
      </c>
      <c r="E13" s="40">
        <f t="shared" si="1"/>
        <v>25</v>
      </c>
    </row>
    <row r="14" spans="1:5" x14ac:dyDescent="0.25">
      <c r="A14" s="35" t="s">
        <v>73</v>
      </c>
      <c r="B14" s="41"/>
      <c r="C14" s="37">
        <v>1.6</v>
      </c>
      <c r="D14" s="37">
        <f t="shared" si="0"/>
        <v>0</v>
      </c>
      <c r="E14" s="37">
        <f t="shared" si="1"/>
        <v>1.6</v>
      </c>
    </row>
    <row r="15" spans="1:5" ht="36" x14ac:dyDescent="0.25">
      <c r="A15" s="35" t="s">
        <v>64</v>
      </c>
      <c r="B15" s="42" t="s">
        <v>84</v>
      </c>
      <c r="C15" s="37">
        <v>1.7</v>
      </c>
      <c r="D15" s="37">
        <f t="shared" si="0"/>
        <v>0</v>
      </c>
      <c r="E15" s="37">
        <f t="shared" si="1"/>
        <v>1.7</v>
      </c>
    </row>
    <row r="16" spans="1:5" x14ac:dyDescent="0.25">
      <c r="A16" s="35" t="s">
        <v>65</v>
      </c>
      <c r="B16" s="41"/>
      <c r="C16" s="37">
        <v>0.03</v>
      </c>
      <c r="D16" s="37">
        <f t="shared" si="0"/>
        <v>0</v>
      </c>
      <c r="E16" s="37">
        <f t="shared" si="1"/>
        <v>0.03</v>
      </c>
    </row>
    <row r="17" spans="1:5" ht="24" x14ac:dyDescent="0.25">
      <c r="A17" s="35" t="s">
        <v>66</v>
      </c>
      <c r="B17" s="41"/>
      <c r="C17" s="37">
        <v>1.5</v>
      </c>
      <c r="D17" s="37">
        <f t="shared" si="0"/>
        <v>0</v>
      </c>
      <c r="E17" s="37">
        <f t="shared" si="1"/>
        <v>1.5</v>
      </c>
    </row>
    <row r="18" spans="1:5" x14ac:dyDescent="0.25">
      <c r="A18" s="35" t="s">
        <v>67</v>
      </c>
      <c r="B18" s="41"/>
      <c r="C18" s="37">
        <v>1.77</v>
      </c>
      <c r="D18" s="37">
        <f t="shared" si="0"/>
        <v>0</v>
      </c>
      <c r="E18" s="37">
        <f t="shared" si="1"/>
        <v>1.77</v>
      </c>
    </row>
    <row r="19" spans="1:5" x14ac:dyDescent="0.25">
      <c r="A19" s="35" t="s">
        <v>68</v>
      </c>
      <c r="B19" s="41"/>
      <c r="C19" s="37">
        <v>2.25</v>
      </c>
      <c r="D19" s="37">
        <f t="shared" si="0"/>
        <v>0</v>
      </c>
      <c r="E19" s="37">
        <f t="shared" si="1"/>
        <v>2.25</v>
      </c>
    </row>
    <row r="20" spans="1:5" x14ac:dyDescent="0.25">
      <c r="A20" s="35" t="s">
        <v>69</v>
      </c>
      <c r="B20" s="41" t="s">
        <v>70</v>
      </c>
      <c r="C20" s="37">
        <v>4</v>
      </c>
      <c r="D20" s="37">
        <f t="shared" si="0"/>
        <v>0</v>
      </c>
      <c r="E20" s="37">
        <f t="shared" si="1"/>
        <v>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23"/>
  <sheetViews>
    <sheetView topLeftCell="A4" zoomScaleNormal="100" workbookViewId="0">
      <selection activeCell="C25" sqref="C25"/>
    </sheetView>
  </sheetViews>
  <sheetFormatPr baseColWidth="10" defaultColWidth="10.85546875" defaultRowHeight="15" x14ac:dyDescent="0.25"/>
  <cols>
    <col min="1" max="1" width="10.85546875" style="18"/>
    <col min="2" max="2" width="29.85546875" style="18" customWidth="1"/>
    <col min="3" max="3" width="42.7109375" style="18" bestFit="1" customWidth="1"/>
    <col min="4" max="5" width="10.85546875" style="18" customWidth="1"/>
    <col min="6" max="16384" width="10.85546875" style="18"/>
  </cols>
  <sheetData>
    <row r="1" spans="2:6" x14ac:dyDescent="0.25">
      <c r="B1" s="19" t="s">
        <v>74</v>
      </c>
      <c r="C1" s="23"/>
      <c r="D1" s="23"/>
    </row>
    <row r="2" spans="2:6" x14ac:dyDescent="0.25">
      <c r="B2" s="24" t="s">
        <v>47</v>
      </c>
      <c r="C2" s="24" t="s">
        <v>48</v>
      </c>
      <c r="D2" s="31" t="s">
        <v>49</v>
      </c>
      <c r="E2" s="30">
        <v>0</v>
      </c>
      <c r="F2" s="31" t="s">
        <v>49</v>
      </c>
    </row>
    <row r="3" spans="2:6" x14ac:dyDescent="0.25">
      <c r="B3" s="25" t="s">
        <v>50</v>
      </c>
      <c r="C3" s="20" t="s">
        <v>75</v>
      </c>
      <c r="D3" s="26">
        <v>2.59</v>
      </c>
      <c r="E3" s="26">
        <f>D3*$E$2</f>
        <v>0</v>
      </c>
      <c r="F3" s="26">
        <f>D3+E3</f>
        <v>2.59</v>
      </c>
    </row>
    <row r="4" spans="2:6" x14ac:dyDescent="0.25">
      <c r="B4" s="25" t="s">
        <v>52</v>
      </c>
      <c r="C4" s="20" t="s">
        <v>71</v>
      </c>
      <c r="D4" s="26">
        <v>1.8</v>
      </c>
      <c r="E4" s="26">
        <f t="shared" ref="E4:E23" si="0">D4*$E$2</f>
        <v>0</v>
      </c>
      <c r="F4" s="26">
        <f t="shared" ref="F4:F23" si="1">D4+E4</f>
        <v>1.8</v>
      </c>
    </row>
    <row r="5" spans="2:6" x14ac:dyDescent="0.25">
      <c r="B5" s="21" t="s">
        <v>53</v>
      </c>
      <c r="C5" s="20" t="s">
        <v>54</v>
      </c>
      <c r="D5" s="26">
        <v>4.62</v>
      </c>
      <c r="E5" s="26">
        <f t="shared" si="0"/>
        <v>0</v>
      </c>
      <c r="F5" s="26">
        <f t="shared" si="1"/>
        <v>4.62</v>
      </c>
    </row>
    <row r="6" spans="2:6" x14ac:dyDescent="0.25">
      <c r="B6" s="21" t="s">
        <v>53</v>
      </c>
      <c r="C6" s="20" t="s">
        <v>55</v>
      </c>
      <c r="D6" s="26">
        <v>6</v>
      </c>
      <c r="E6" s="26">
        <f t="shared" si="0"/>
        <v>0</v>
      </c>
      <c r="F6" s="26">
        <f t="shared" si="1"/>
        <v>6</v>
      </c>
    </row>
    <row r="7" spans="2:6" x14ac:dyDescent="0.25">
      <c r="B7" s="21" t="s">
        <v>53</v>
      </c>
      <c r="C7" s="20" t="s">
        <v>56</v>
      </c>
      <c r="D7" s="26">
        <v>9.24</v>
      </c>
      <c r="E7" s="26">
        <f t="shared" si="0"/>
        <v>0</v>
      </c>
      <c r="F7" s="26">
        <f t="shared" si="1"/>
        <v>9.24</v>
      </c>
    </row>
    <row r="8" spans="2:6" x14ac:dyDescent="0.25">
      <c r="B8" s="21" t="s">
        <v>53</v>
      </c>
      <c r="C8" s="20" t="s">
        <v>76</v>
      </c>
      <c r="D8" s="26">
        <v>17.46</v>
      </c>
      <c r="E8" s="26">
        <f t="shared" si="0"/>
        <v>0</v>
      </c>
      <c r="F8" s="26">
        <f t="shared" si="1"/>
        <v>17.46</v>
      </c>
    </row>
    <row r="9" spans="2:6" x14ac:dyDescent="0.25">
      <c r="B9" s="21" t="s">
        <v>53</v>
      </c>
      <c r="C9" s="20" t="s">
        <v>77</v>
      </c>
      <c r="D9" s="26">
        <v>21</v>
      </c>
      <c r="E9" s="26">
        <f t="shared" si="0"/>
        <v>0</v>
      </c>
      <c r="F9" s="26">
        <f t="shared" si="1"/>
        <v>21</v>
      </c>
    </row>
    <row r="10" spans="2:6" x14ac:dyDescent="0.25">
      <c r="B10" s="21" t="s">
        <v>57</v>
      </c>
      <c r="C10" s="20" t="s">
        <v>75</v>
      </c>
      <c r="D10" s="26">
        <v>1.6</v>
      </c>
      <c r="E10" s="26">
        <f t="shared" si="0"/>
        <v>0</v>
      </c>
      <c r="F10" s="26">
        <f t="shared" si="1"/>
        <v>1.6</v>
      </c>
    </row>
    <row r="11" spans="2:6" x14ac:dyDescent="0.25">
      <c r="B11" s="21" t="s">
        <v>58</v>
      </c>
      <c r="C11" s="20" t="s">
        <v>75</v>
      </c>
      <c r="D11" s="26">
        <v>1.6</v>
      </c>
      <c r="E11" s="26">
        <f t="shared" si="0"/>
        <v>0</v>
      </c>
      <c r="F11" s="26">
        <f t="shared" si="1"/>
        <v>1.6</v>
      </c>
    </row>
    <row r="12" spans="2:6" x14ac:dyDescent="0.25">
      <c r="B12" s="21" t="s">
        <v>59</v>
      </c>
      <c r="C12" s="20" t="s">
        <v>75</v>
      </c>
      <c r="D12" s="26">
        <v>1.64</v>
      </c>
      <c r="E12" s="26">
        <f t="shared" si="0"/>
        <v>0</v>
      </c>
      <c r="F12" s="26">
        <f t="shared" si="1"/>
        <v>1.64</v>
      </c>
    </row>
    <row r="13" spans="2:6" x14ac:dyDescent="0.25">
      <c r="B13" s="21" t="s">
        <v>60</v>
      </c>
      <c r="C13" s="20" t="s">
        <v>75</v>
      </c>
      <c r="D13" s="26">
        <v>1.64</v>
      </c>
      <c r="E13" s="26">
        <f t="shared" si="0"/>
        <v>0</v>
      </c>
      <c r="F13" s="26">
        <f t="shared" si="1"/>
        <v>1.64</v>
      </c>
    </row>
    <row r="14" spans="2:6" x14ac:dyDescent="0.25">
      <c r="B14" s="21" t="s">
        <v>61</v>
      </c>
      <c r="C14" s="20" t="s">
        <v>75</v>
      </c>
      <c r="D14" s="26">
        <v>0.6</v>
      </c>
      <c r="E14" s="26">
        <f t="shared" si="0"/>
        <v>0</v>
      </c>
      <c r="F14" s="26">
        <f t="shared" si="1"/>
        <v>0.6</v>
      </c>
    </row>
    <row r="15" spans="2:6" hidden="1" x14ac:dyDescent="0.25">
      <c r="B15" s="27" t="s">
        <v>62</v>
      </c>
      <c r="C15" s="28" t="s">
        <v>72</v>
      </c>
      <c r="D15" s="29">
        <v>15</v>
      </c>
      <c r="E15" s="26">
        <f t="shared" si="0"/>
        <v>0</v>
      </c>
      <c r="F15" s="29">
        <f t="shared" si="1"/>
        <v>15</v>
      </c>
    </row>
    <row r="16" spans="2:6" ht="36" x14ac:dyDescent="0.25">
      <c r="B16" s="21" t="s">
        <v>63</v>
      </c>
      <c r="C16" s="42" t="s">
        <v>83</v>
      </c>
      <c r="D16" s="26">
        <v>0.18</v>
      </c>
      <c r="E16" s="26">
        <f t="shared" si="0"/>
        <v>0</v>
      </c>
      <c r="F16" s="26">
        <f t="shared" si="1"/>
        <v>0.18</v>
      </c>
    </row>
    <row r="17" spans="2:6" x14ac:dyDescent="0.25">
      <c r="B17" s="21" t="s">
        <v>78</v>
      </c>
      <c r="C17" s="20" t="s">
        <v>75</v>
      </c>
      <c r="D17" s="26">
        <v>1.6</v>
      </c>
      <c r="E17" s="26">
        <f t="shared" si="0"/>
        <v>0</v>
      </c>
      <c r="F17" s="26">
        <f t="shared" si="1"/>
        <v>1.6</v>
      </c>
    </row>
    <row r="18" spans="2:6" ht="36" x14ac:dyDescent="0.25">
      <c r="B18" s="21" t="s">
        <v>64</v>
      </c>
      <c r="C18" s="42" t="s">
        <v>84</v>
      </c>
      <c r="D18" s="26">
        <v>1.7</v>
      </c>
      <c r="E18" s="26">
        <f t="shared" si="0"/>
        <v>0</v>
      </c>
      <c r="F18" s="26">
        <f t="shared" si="1"/>
        <v>1.7</v>
      </c>
    </row>
    <row r="19" spans="2:6" x14ac:dyDescent="0.25">
      <c r="B19" s="21" t="s">
        <v>65</v>
      </c>
      <c r="C19" s="20" t="s">
        <v>75</v>
      </c>
      <c r="D19" s="26">
        <v>0.03</v>
      </c>
      <c r="E19" s="26">
        <f t="shared" si="0"/>
        <v>0</v>
      </c>
      <c r="F19" s="26">
        <f t="shared" si="1"/>
        <v>0.03</v>
      </c>
    </row>
    <row r="20" spans="2:6" x14ac:dyDescent="0.25">
      <c r="B20" s="21" t="s">
        <v>66</v>
      </c>
      <c r="C20" s="20" t="s">
        <v>75</v>
      </c>
      <c r="D20" s="26">
        <v>1.54</v>
      </c>
      <c r="E20" s="26">
        <f t="shared" si="0"/>
        <v>0</v>
      </c>
      <c r="F20" s="26">
        <f t="shared" si="1"/>
        <v>1.54</v>
      </c>
    </row>
    <row r="21" spans="2:6" x14ac:dyDescent="0.25">
      <c r="B21" s="21" t="s">
        <v>67</v>
      </c>
      <c r="C21" s="20" t="s">
        <v>75</v>
      </c>
      <c r="D21" s="26">
        <v>1.77</v>
      </c>
      <c r="E21" s="26">
        <f t="shared" si="0"/>
        <v>0</v>
      </c>
      <c r="F21" s="26">
        <f t="shared" si="1"/>
        <v>1.77</v>
      </c>
    </row>
    <row r="22" spans="2:6" x14ac:dyDescent="0.25">
      <c r="B22" s="22" t="s">
        <v>68</v>
      </c>
      <c r="C22" s="20" t="s">
        <v>75</v>
      </c>
      <c r="D22" s="26">
        <v>2.0499999999999998</v>
      </c>
      <c r="E22" s="26">
        <f t="shared" si="0"/>
        <v>0</v>
      </c>
      <c r="F22" s="26">
        <f t="shared" si="1"/>
        <v>2.0499999999999998</v>
      </c>
    </row>
    <row r="23" spans="2:6" x14ac:dyDescent="0.25">
      <c r="B23" s="22" t="s">
        <v>69</v>
      </c>
      <c r="C23" s="20" t="s">
        <v>70</v>
      </c>
      <c r="D23" s="26">
        <v>2.33</v>
      </c>
      <c r="E23" s="26">
        <f t="shared" si="0"/>
        <v>0</v>
      </c>
      <c r="F23" s="26">
        <f t="shared" si="1"/>
        <v>2.33</v>
      </c>
    </row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6:M29"/>
  <sheetViews>
    <sheetView topLeftCell="A12" workbookViewId="0">
      <selection activeCell="F32" sqref="F32"/>
    </sheetView>
  </sheetViews>
  <sheetFormatPr baseColWidth="10" defaultRowHeight="12.75" x14ac:dyDescent="0.2"/>
  <cols>
    <col min="3" max="3" width="17.7109375" bestFit="1" customWidth="1"/>
    <col min="7" max="7" width="11.5703125" bestFit="1" customWidth="1"/>
  </cols>
  <sheetData>
    <row r="6" spans="3:13" ht="13.5" thickBot="1" x14ac:dyDescent="0.25">
      <c r="C6" s="1"/>
      <c r="D6" s="1"/>
      <c r="E6" s="1"/>
      <c r="F6" s="1"/>
      <c r="G6" s="1"/>
      <c r="H6" s="1"/>
      <c r="I6" s="1"/>
      <c r="J6" s="1"/>
      <c r="K6" s="1"/>
      <c r="L6" s="1"/>
      <c r="M6" s="7"/>
    </row>
    <row r="7" spans="3:13" ht="26.25" thickBot="1" x14ac:dyDescent="0.25">
      <c r="C7" s="2"/>
      <c r="D7" s="3" t="s">
        <v>8</v>
      </c>
      <c r="E7" s="3"/>
      <c r="F7" s="4"/>
      <c r="H7" s="1"/>
      <c r="I7" s="1"/>
      <c r="J7" s="1"/>
      <c r="K7" s="1"/>
      <c r="L7" s="1"/>
      <c r="M7" s="7"/>
    </row>
    <row r="8" spans="3:13" ht="51" x14ac:dyDescent="0.2">
      <c r="C8" s="8" t="s">
        <v>9</v>
      </c>
      <c r="D8" s="9" t="s">
        <v>10</v>
      </c>
      <c r="E8" s="9" t="s">
        <v>13</v>
      </c>
      <c r="F8" s="9" t="s">
        <v>11</v>
      </c>
      <c r="G8" s="10" t="s">
        <v>12</v>
      </c>
    </row>
    <row r="9" spans="3:13" ht="15.75" thickBot="1" x14ac:dyDescent="0.25">
      <c r="C9" s="5">
        <v>0.5</v>
      </c>
      <c r="D9" s="6">
        <v>40</v>
      </c>
      <c r="E9" s="6">
        <v>0.61</v>
      </c>
      <c r="F9" s="6">
        <v>15</v>
      </c>
      <c r="G9" s="11">
        <f>C9/F9</f>
        <v>3.3333333333333333E-2</v>
      </c>
    </row>
    <row r="14" spans="3:13" x14ac:dyDescent="0.2">
      <c r="C14" s="12" t="s">
        <v>20</v>
      </c>
      <c r="D14">
        <v>100</v>
      </c>
    </row>
    <row r="15" spans="3:13" x14ac:dyDescent="0.2">
      <c r="C15" s="12"/>
    </row>
    <row r="16" spans="3:13" ht="15" x14ac:dyDescent="0.25">
      <c r="C16" s="16" t="s">
        <v>14</v>
      </c>
      <c r="D16" s="16" t="s">
        <v>15</v>
      </c>
    </row>
    <row r="17" spans="3:5" x14ac:dyDescent="0.2">
      <c r="C17" s="13" t="s">
        <v>30</v>
      </c>
      <c r="D17" s="15" t="s">
        <v>41</v>
      </c>
      <c r="E17" s="12" t="s">
        <v>31</v>
      </c>
    </row>
    <row r="18" spans="3:5" x14ac:dyDescent="0.2">
      <c r="C18" s="14" t="s">
        <v>33</v>
      </c>
      <c r="D18" s="15" t="s">
        <v>38</v>
      </c>
      <c r="E18" s="12" t="s">
        <v>32</v>
      </c>
    </row>
    <row r="19" spans="3:5" x14ac:dyDescent="0.2">
      <c r="C19" s="14" t="s">
        <v>34</v>
      </c>
      <c r="D19" s="15" t="s">
        <v>37</v>
      </c>
      <c r="E19" s="12" t="s">
        <v>32</v>
      </c>
    </row>
    <row r="20" spans="3:5" x14ac:dyDescent="0.2">
      <c r="C20" s="14" t="s">
        <v>35</v>
      </c>
      <c r="D20" s="15" t="s">
        <v>27</v>
      </c>
      <c r="E20" s="12" t="s">
        <v>32</v>
      </c>
    </row>
    <row r="21" spans="3:5" x14ac:dyDescent="0.2">
      <c r="C21" s="14" t="s">
        <v>36</v>
      </c>
      <c r="D21" s="15" t="s">
        <v>26</v>
      </c>
      <c r="E21" s="12"/>
    </row>
    <row r="22" spans="3:5" x14ac:dyDescent="0.2">
      <c r="C22" s="14" t="s">
        <v>25</v>
      </c>
      <c r="D22" s="15" t="s">
        <v>28</v>
      </c>
      <c r="E22" s="12" t="s">
        <v>32</v>
      </c>
    </row>
    <row r="23" spans="3:5" x14ac:dyDescent="0.2">
      <c r="C23" s="14" t="s">
        <v>24</v>
      </c>
      <c r="D23" s="15" t="s">
        <v>23</v>
      </c>
      <c r="E23" s="12" t="s">
        <v>32</v>
      </c>
    </row>
    <row r="24" spans="3:5" x14ac:dyDescent="0.2">
      <c r="C24" s="14" t="s">
        <v>22</v>
      </c>
      <c r="D24" s="15" t="s">
        <v>29</v>
      </c>
      <c r="E24" s="12" t="s">
        <v>32</v>
      </c>
    </row>
    <row r="25" spans="3:5" x14ac:dyDescent="0.2">
      <c r="C25" s="13" t="s">
        <v>21</v>
      </c>
      <c r="D25" s="15" t="s">
        <v>42</v>
      </c>
      <c r="E25" s="12" t="s">
        <v>32</v>
      </c>
    </row>
    <row r="26" spans="3:5" x14ac:dyDescent="0.2">
      <c r="C26" s="14" t="s">
        <v>19</v>
      </c>
      <c r="D26" s="15" t="s">
        <v>43</v>
      </c>
      <c r="E26" s="12" t="s">
        <v>32</v>
      </c>
    </row>
    <row r="27" spans="3:5" x14ac:dyDescent="0.2">
      <c r="C27" s="14" t="s">
        <v>18</v>
      </c>
      <c r="D27" s="15" t="s">
        <v>44</v>
      </c>
      <c r="E27" s="12" t="s">
        <v>32</v>
      </c>
    </row>
    <row r="28" spans="3:5" x14ac:dyDescent="0.2">
      <c r="C28" s="14" t="s">
        <v>17</v>
      </c>
      <c r="D28" s="15" t="s">
        <v>45</v>
      </c>
      <c r="E28" s="12" t="s">
        <v>32</v>
      </c>
    </row>
    <row r="29" spans="3:5" x14ac:dyDescent="0.2">
      <c r="C29" s="14" t="s">
        <v>16</v>
      </c>
      <c r="D29" s="17" t="s">
        <v>46</v>
      </c>
      <c r="E29" s="12" t="s">
        <v>32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Ordenamiento Normal 1</vt:lpstr>
      <vt:lpstr>QUITO</vt:lpstr>
      <vt:lpstr>GYE</vt:lpstr>
      <vt:lpstr>Amortizacion de cajas</vt:lpstr>
    </vt:vector>
  </TitlesOfParts>
  <Company>DESARROLLOS CONDOR S.A BABARIA S.A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cpuenten</dc:creator>
  <cp:lastModifiedBy>Asesor Comercial</cp:lastModifiedBy>
  <dcterms:created xsi:type="dcterms:W3CDTF">2011-02-02T13:59:28Z</dcterms:created>
  <dcterms:modified xsi:type="dcterms:W3CDTF">2018-05-29T22:53:22Z</dcterms:modified>
</cp:coreProperties>
</file>