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ry\OneDrive\Documentos\Data Solutions\Jefatura Comercial\Documentación Importante\Propuestas\Propuestas UIO\Propuestas Veronica\Ecisec\"/>
    </mc:Choice>
  </mc:AlternateContent>
  <xr:revisionPtr revIDLastSave="25" documentId="8_{E9E571DB-BB29-483E-8207-0E27CE09D6D8}" xr6:coauthVersionLast="28" xr6:coauthVersionMax="28" xr10:uidLastSave="{2611C986-B1FB-4D1E-9D32-CB2A1BCA1A4A}"/>
  <bookViews>
    <workbookView xWindow="0" yWindow="0" windowWidth="19200" windowHeight="7930" tabRatio="775" xr2:uid="{00000000-000D-0000-FFFF-FFFF00000000}"/>
  </bookViews>
  <sheets>
    <sheet name="Ordenamiento Normal" sheetId="4" r:id="rId1"/>
    <sheet name="QUITO" sheetId="13" r:id="rId2"/>
    <sheet name="GYE" sheetId="14" state="hidden" r:id="rId3"/>
    <sheet name="Amortizacion de cajas" sheetId="9" r:id="rId4"/>
  </sheets>
  <calcPr calcId="171027"/>
  <fileRecoveryPr autoRecover="0"/>
</workbook>
</file>

<file path=xl/calcChain.xml><?xml version="1.0" encoding="utf-8"?>
<calcChain xmlns="http://schemas.openxmlformats.org/spreadsheetml/2006/main">
  <c r="E6" i="4" l="1"/>
  <c r="F6" i="4" s="1"/>
  <c r="G6" i="4" s="1"/>
  <c r="C6" i="4"/>
  <c r="Q9" i="4" l="1"/>
  <c r="D16" i="4" l="1"/>
  <c r="C8" i="4"/>
  <c r="C15" i="4"/>
  <c r="D15" i="4"/>
  <c r="P18" i="4"/>
  <c r="K11" i="4"/>
  <c r="Q11" i="4"/>
  <c r="Q12" i="4" s="1"/>
  <c r="Q10" i="4"/>
  <c r="Q8" i="4"/>
  <c r="Q7" i="4"/>
  <c r="Q5" i="4"/>
  <c r="K4" i="4" l="1"/>
  <c r="K20" i="4" s="1"/>
  <c r="K21" i="4" s="1"/>
  <c r="D7" i="4" s="1"/>
  <c r="E7" i="4" s="1"/>
  <c r="Q13" i="4"/>
  <c r="C5" i="4"/>
  <c r="K8" i="4"/>
  <c r="L17" i="4" l="1"/>
  <c r="K17" i="4" l="1"/>
  <c r="C7" i="4" s="1"/>
  <c r="K9" i="4"/>
  <c r="K10" i="4" l="1"/>
  <c r="K12" i="4" s="1"/>
  <c r="K13" i="4" s="1"/>
  <c r="E26" i="4" l="1"/>
  <c r="G26" i="4" s="1"/>
  <c r="F7" i="4" l="1"/>
  <c r="G7" i="4" s="1"/>
  <c r="G27" i="4"/>
  <c r="E4" i="14"/>
  <c r="F4" i="14" s="1"/>
  <c r="E5" i="14"/>
  <c r="F5" i="14"/>
  <c r="E6" i="14"/>
  <c r="F6" i="14" s="1"/>
  <c r="E7" i="14"/>
  <c r="F7" i="14" s="1"/>
  <c r="E8" i="14"/>
  <c r="F8" i="14" s="1"/>
  <c r="E9" i="14"/>
  <c r="F9" i="14"/>
  <c r="E10" i="14"/>
  <c r="F10" i="14" s="1"/>
  <c r="E11" i="14"/>
  <c r="F11" i="14" s="1"/>
  <c r="E12" i="14"/>
  <c r="F12" i="14" s="1"/>
  <c r="E13" i="14"/>
  <c r="F13" i="14"/>
  <c r="E14" i="14"/>
  <c r="F14" i="14" s="1"/>
  <c r="E15" i="14"/>
  <c r="F15" i="14" s="1"/>
  <c r="E16" i="14"/>
  <c r="F16" i="14" s="1"/>
  <c r="E17" i="14"/>
  <c r="F17" i="14" s="1"/>
  <c r="E18" i="14"/>
  <c r="F18" i="14" s="1"/>
  <c r="E19" i="14"/>
  <c r="F19" i="14"/>
  <c r="E20" i="14"/>
  <c r="F20" i="14" s="1"/>
  <c r="E21" i="14"/>
  <c r="F21" i="14" s="1"/>
  <c r="E22" i="14"/>
  <c r="F22" i="14" s="1"/>
  <c r="E23" i="14"/>
  <c r="F23" i="14"/>
  <c r="E3" i="14"/>
  <c r="F3" i="14" s="1"/>
  <c r="E3" i="13"/>
  <c r="E5" i="13"/>
  <c r="E14" i="13"/>
  <c r="E16" i="13"/>
  <c r="E18" i="13"/>
  <c r="E20" i="13"/>
  <c r="D3" i="13"/>
  <c r="D4" i="13"/>
  <c r="E4" i="13" s="1"/>
  <c r="D5" i="13"/>
  <c r="D6" i="13"/>
  <c r="E6" i="13" s="1"/>
  <c r="D7" i="13"/>
  <c r="E7" i="13" s="1"/>
  <c r="D8" i="13"/>
  <c r="E8" i="13" s="1"/>
  <c r="D9" i="13"/>
  <c r="E9" i="13" s="1"/>
  <c r="D10" i="13"/>
  <c r="E10" i="13" s="1"/>
  <c r="D11" i="13"/>
  <c r="E11" i="13" s="1"/>
  <c r="D12" i="13"/>
  <c r="E12" i="13" s="1"/>
  <c r="D13" i="13"/>
  <c r="E13" i="13" s="1"/>
  <c r="D14" i="13"/>
  <c r="D15" i="13"/>
  <c r="E15" i="13" s="1"/>
  <c r="D16" i="13"/>
  <c r="D17" i="13"/>
  <c r="E17" i="13" s="1"/>
  <c r="D18" i="13"/>
  <c r="D19" i="13"/>
  <c r="E19" i="13" s="1"/>
  <c r="D20" i="13"/>
  <c r="D2" i="13"/>
  <c r="E2" i="13" s="1"/>
  <c r="E17" i="4"/>
  <c r="F17" i="4" s="1"/>
  <c r="E16" i="4"/>
  <c r="E15" i="4"/>
  <c r="F15" i="4" s="1"/>
  <c r="G15" i="4" s="1"/>
  <c r="E8" i="4"/>
  <c r="F8" i="4" s="1"/>
  <c r="G8" i="4" s="1"/>
  <c r="E5" i="4"/>
  <c r="F5" i="4" s="1"/>
  <c r="G5" i="4" s="1"/>
  <c r="F16" i="4" l="1"/>
  <c r="G16" i="4" s="1"/>
  <c r="G17" i="4"/>
  <c r="G28" i="4"/>
  <c r="G29" i="4" s="1"/>
  <c r="G9" i="9"/>
  <c r="G18" i="4" l="1"/>
  <c r="G20" i="4" l="1"/>
  <c r="G21" i="4" s="1"/>
  <c r="G9" i="4"/>
  <c r="G10" i="4" s="1"/>
  <c r="G11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Q4" authorId="0" shapeId="0" xr:uid="{9EDA00EB-6472-438E-B42D-F3ADC0F297BB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<sst xmlns="http://schemas.openxmlformats.org/spreadsheetml/2006/main" count="200" uniqueCount="118">
  <si>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</si>
  <si>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</si>
  <si>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</si>
  <si>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</si>
  <si>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</si>
  <si>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</si>
  <si>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</si>
  <si>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</si>
  <si>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</si>
  <si>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</si>
  <si>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</si>
  <si>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</si>
  <si>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</si>
  <si>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</si>
  <si>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</si>
  <si>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</si>
  <si>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</si>
  <si>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</si>
  <si>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</si>
  <si>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</si>
  <si>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</si>
  <si>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</si>
  <si>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</si>
  <si>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</si>
  <si>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</si>
  <si>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</si>
  <si>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</si>
  <si>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</si>
  <si>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</si>
  <si>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</si>
  <si>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</si>
  <si>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</si>
  <si>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</si>
  <si>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</si>
  <si>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</si>
  <si>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</si>
  <si>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</si>
  <si>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</si>
  <si>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</si>
  <si>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</si>
  <si>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</si>
  <si>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</si>
  <si>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</si>
  <si>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</si>
  <si>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</si>
  <si>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</si>
  <si>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</si>
  <si>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</si>
  <si>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</si>
  <si>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</si>
  <si>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</si>
  <si>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</si>
  <si>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</si>
  <si>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</si>
  <si>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</si>
  <si>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</si>
  <si>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</si>
  <si>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</si>
  <si>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</si>
  <si>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</si>
  <si>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</si>
  <si>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</si>
  <si>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</si>
  <si>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</si>
  <si>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</si>
  <si>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</si>
  <si>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</si>
  <si>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</si>
  <si>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</si>
  <si>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</si>
  <si>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</si>
  <si>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</si>
  <si>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</si>
  <si>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</si>
  <si>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</si>
  <si>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</si>
  <si>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</si>
  <si>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</si>
  <si>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</si>
  <si>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</si>
  <si>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</si>
  <si>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</si>
  <si>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</si>
  <si>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</si>
  <si>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</si>
  <si>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</si>
  <si>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</si>
  <si>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</si>
  <si>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</si>
  <si>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</si>
  <si>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</si>
  <si>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</si>
  <si>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Transporte x Día</t>
  </si>
  <si>
    <t>Costo x Día</t>
  </si>
  <si>
    <t>Costo Transporte</t>
  </si>
  <si>
    <t>Subtotal</t>
  </si>
  <si>
    <t>Ordenamiento e Indexación Minucioso x File</t>
  </si>
  <si>
    <t>Kit de Almacenamiento costo por Caja</t>
  </si>
  <si>
    <t>N° de Operarios</t>
  </si>
  <si>
    <t>Costo Total Op.</t>
  </si>
  <si>
    <t>Analisis de Sueldos</t>
  </si>
  <si>
    <t>Valor Sectorial del Operario</t>
  </si>
  <si>
    <t>Decimo Tercero</t>
  </si>
  <si>
    <t>Decimo Cuarto</t>
  </si>
  <si>
    <t>Vacaciones</t>
  </si>
  <si>
    <t>Fondo de Reserva</t>
  </si>
  <si>
    <t>Aporte Patronal</t>
  </si>
  <si>
    <t>Total de Impuestos</t>
  </si>
  <si>
    <t>TOTAL OPERARIOS</t>
  </si>
  <si>
    <t>RENDIMIENTO</t>
  </si>
  <si>
    <t>Minucioso x File (Día)</t>
  </si>
  <si>
    <t>VALOR UNITARIO X FILE MINUCIOSO</t>
  </si>
  <si>
    <t>Kit de Almacenamiento</t>
  </si>
  <si>
    <t>Traslado Inicial</t>
  </si>
  <si>
    <t>Licencia de Software</t>
  </si>
  <si>
    <t>% Contingente</t>
  </si>
  <si>
    <t>TABLA DE COSTOS</t>
  </si>
  <si>
    <t>Ordenamiento e Indexación 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</si>
</sst>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 [$$-2C0A]\ * #,##0.00_ ;_ [$$-2C0A]\ * \-#,##0.00_ ;_ [$$-2C0A]\ * &quot;-&quot;??_ ;_ @_ "/>
    <numFmt numFmtId="167" formatCode="_-[$$-2C0A]\ * #,##0.00_-;\-[$$-2C0A]\ * #,##0.00_-;_-[$$-2C0A]\ * &quot;-&quot;??_-;_-@_-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4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5" fillId="5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3" fillId="0" borderId="0" xfId="0" applyFont="1"/>
    <xf numFmtId="17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10" xfId="1" applyFont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165" fontId="3" fillId="0" borderId="10" xfId="1" applyNumberFormat="1" applyFont="1" applyBorder="1" applyAlignment="1">
      <alignment horizontal="right"/>
    </xf>
    <xf numFmtId="0" fontId="1" fillId="0" borderId="0" xfId="4"/>
    <xf numFmtId="0" fontId="7" fillId="0" borderId="0" xfId="4" applyFont="1"/>
    <xf numFmtId="0" fontId="10" fillId="0" borderId="10" xfId="4" applyFont="1" applyBorder="1" applyAlignment="1"/>
    <xf numFmtId="0" fontId="9" fillId="0" borderId="10" xfId="4" applyFont="1" applyFill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1" fillId="0" borderId="0" xfId="4" applyFont="1"/>
    <xf numFmtId="0" fontId="1" fillId="8" borderId="10" xfId="4" applyFont="1" applyFill="1" applyBorder="1"/>
    <xf numFmtId="0" fontId="1" fillId="0" borderId="10" xfId="4" applyFont="1" applyBorder="1"/>
    <xf numFmtId="44" fontId="11" fillId="0" borderId="10" xfId="5" applyNumberFormat="1" applyFont="1" applyBorder="1" applyAlignment="1">
      <alignment horizontal="center"/>
    </xf>
    <xf numFmtId="0" fontId="9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/>
    <xf numFmtId="44" fontId="11" fillId="2" borderId="10" xfId="5" applyNumberFormat="1" applyFont="1" applyFill="1" applyBorder="1" applyAlignment="1">
      <alignment horizontal="center"/>
    </xf>
    <xf numFmtId="9" fontId="1" fillId="8" borderId="10" xfId="4" applyNumberFormat="1" applyFont="1" applyFill="1" applyBorder="1" applyAlignment="1">
      <alignment horizontal="center" vertical="center"/>
    </xf>
    <xf numFmtId="0" fontId="1" fillId="8" borderId="10" xfId="4" applyFont="1" applyFill="1" applyBorder="1" applyAlignment="1">
      <alignment horizontal="center" vertical="center"/>
    </xf>
    <xf numFmtId="0" fontId="12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horizontal="center" vertical="center"/>
    </xf>
    <xf numFmtId="9" fontId="12" fillId="7" borderId="10" xfId="4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44" fontId="12" fillId="0" borderId="10" xfId="4" applyNumberFormat="1" applyFont="1" applyBorder="1" applyAlignment="1">
      <alignment horizontal="right" vertical="center"/>
    </xf>
    <xf numFmtId="0" fontId="12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wrapText="1"/>
    </xf>
    <xf numFmtId="44" fontId="12" fillId="2" borderId="10" xfId="4" applyNumberFormat="1" applyFont="1" applyFill="1" applyBorder="1" applyAlignment="1">
      <alignment horizontal="right" vertical="center"/>
    </xf>
    <xf numFmtId="0" fontId="12" fillId="0" borderId="10" xfId="4" applyFont="1" applyBorder="1" applyAlignment="1">
      <alignment vertical="center"/>
    </xf>
    <xf numFmtId="0" fontId="12" fillId="0" borderId="10" xfId="4" applyFont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top"/>
    </xf>
    <xf numFmtId="166" fontId="14" fillId="5" borderId="19" xfId="0" applyNumberFormat="1" applyFont="1" applyFill="1" applyBorder="1"/>
    <xf numFmtId="166" fontId="14" fillId="0" borderId="20" xfId="0" applyNumberFormat="1" applyFont="1" applyFill="1" applyBorder="1"/>
    <xf numFmtId="166" fontId="15" fillId="11" borderId="21" xfId="0" applyNumberFormat="1" applyFont="1" applyFill="1" applyBorder="1"/>
    <xf numFmtId="0" fontId="15" fillId="5" borderId="18" xfId="0" applyFont="1" applyFill="1" applyBorder="1"/>
    <xf numFmtId="0" fontId="15" fillId="5" borderId="19" xfId="0" applyFont="1" applyFill="1" applyBorder="1" applyAlignment="1">
      <alignment horizontal="center" vertical="center"/>
    </xf>
    <xf numFmtId="166" fontId="15" fillId="5" borderId="19" xfId="0" applyNumberFormat="1" applyFont="1" applyFill="1" applyBorder="1"/>
    <xf numFmtId="0" fontId="15" fillId="5" borderId="22" xfId="0" applyFont="1" applyFill="1" applyBorder="1"/>
    <xf numFmtId="0" fontId="15" fillId="5" borderId="16" xfId="0" applyFont="1" applyFill="1" applyBorder="1" applyAlignment="1">
      <alignment horizontal="center" vertical="center"/>
    </xf>
    <xf numFmtId="166" fontId="15" fillId="5" borderId="16" xfId="0" applyNumberFormat="1" applyFont="1" applyFill="1" applyBorder="1"/>
    <xf numFmtId="0" fontId="15" fillId="5" borderId="17" xfId="0" applyFont="1" applyFill="1" applyBorder="1"/>
    <xf numFmtId="10" fontId="15" fillId="5" borderId="8" xfId="6" applyNumberFormat="1" applyFont="1" applyFill="1" applyBorder="1" applyAlignment="1">
      <alignment horizontal="center" vertical="center"/>
    </xf>
    <xf numFmtId="166" fontId="15" fillId="5" borderId="8" xfId="0" applyNumberFormat="1" applyFont="1" applyFill="1" applyBorder="1"/>
    <xf numFmtId="167" fontId="15" fillId="5" borderId="4" xfId="0" applyNumberFormat="1" applyFont="1" applyFill="1" applyBorder="1"/>
    <xf numFmtId="0" fontId="14" fillId="0" borderId="23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8" fillId="3" borderId="17" xfId="0" applyFont="1" applyFill="1" applyBorder="1" applyAlignment="1">
      <alignment horizontal="center"/>
    </xf>
    <xf numFmtId="0" fontId="11" fillId="0" borderId="17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9" fontId="17" fillId="3" borderId="2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44" fontId="11" fillId="0" borderId="17" xfId="0" applyNumberFormat="1" applyFont="1" applyBorder="1"/>
    <xf numFmtId="44" fontId="11" fillId="0" borderId="0" xfId="0" applyNumberFormat="1" applyFont="1"/>
    <xf numFmtId="0" fontId="9" fillId="4" borderId="14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44" fontId="9" fillId="4" borderId="15" xfId="0" applyNumberFormat="1" applyFont="1" applyFill="1" applyBorder="1" applyAlignment="1">
      <alignment horizontal="center"/>
    </xf>
    <xf numFmtId="44" fontId="9" fillId="4" borderId="16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44" fontId="9" fillId="4" borderId="0" xfId="0" applyNumberFormat="1" applyFont="1" applyFill="1" applyBorder="1" applyAlignment="1">
      <alignment horizontal="center"/>
    </xf>
    <xf numFmtId="44" fontId="9" fillId="4" borderId="4" xfId="0" applyNumberFormat="1" applyFont="1" applyFill="1" applyBorder="1" applyAlignment="1">
      <alignment horizontal="center"/>
    </xf>
    <xf numFmtId="0" fontId="19" fillId="0" borderId="0" xfId="0" applyFont="1"/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44" fontId="9" fillId="4" borderId="6" xfId="0" applyNumberFormat="1" applyFont="1" applyFill="1" applyBorder="1" applyAlignment="1">
      <alignment horizontal="center"/>
    </xf>
    <xf numFmtId="44" fontId="9" fillId="4" borderId="7" xfId="0" applyNumberFormat="1" applyFont="1" applyFill="1" applyBorder="1" applyAlignment="1">
      <alignment horizontal="center"/>
    </xf>
    <xf numFmtId="0" fontId="20" fillId="4" borderId="0" xfId="0" applyFont="1" applyFill="1"/>
    <xf numFmtId="0" fontId="17" fillId="4" borderId="14" xfId="0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4" xfId="0" applyFont="1" applyFill="1" applyBorder="1"/>
    <xf numFmtId="0" fontId="21" fillId="4" borderId="0" xfId="0" applyFont="1" applyFill="1"/>
    <xf numFmtId="0" fontId="17" fillId="4" borderId="1" xfId="0" applyFont="1" applyFill="1" applyBorder="1"/>
    <xf numFmtId="0" fontId="17" fillId="4" borderId="8" xfId="0" applyFont="1" applyFill="1" applyBorder="1"/>
    <xf numFmtId="44" fontId="22" fillId="3" borderId="8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9" fontId="17" fillId="3" borderId="2" xfId="0" applyNumberFormat="1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0" fontId="9" fillId="4" borderId="15" xfId="0" applyFont="1" applyFill="1" applyBorder="1" applyAlignment="1">
      <alignment horizontal="center" vertical="top"/>
    </xf>
    <xf numFmtId="44" fontId="9" fillId="4" borderId="15" xfId="0" applyNumberFormat="1" applyFont="1" applyFill="1" applyBorder="1" applyAlignment="1">
      <alignment horizontal="center" vertical="top"/>
    </xf>
    <xf numFmtId="44" fontId="9" fillId="4" borderId="16" xfId="0" applyNumberFormat="1" applyFont="1" applyFill="1" applyBorder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vertical="top"/>
    </xf>
    <xf numFmtId="0" fontId="20" fillId="4" borderId="0" xfId="0" applyFont="1" applyFill="1" applyAlignment="1">
      <alignment vertical="top"/>
    </xf>
    <xf numFmtId="0" fontId="17" fillId="4" borderId="14" xfId="0" applyFont="1" applyFill="1" applyBorder="1" applyAlignment="1">
      <alignment vertical="top"/>
    </xf>
    <xf numFmtId="0" fontId="17" fillId="4" borderId="16" xfId="0" applyFont="1" applyFill="1" applyBorder="1" applyAlignment="1">
      <alignment vertical="top"/>
    </xf>
    <xf numFmtId="0" fontId="17" fillId="4" borderId="3" xfId="0" applyFont="1" applyFill="1" applyBorder="1" applyAlignment="1">
      <alignment vertical="top"/>
    </xf>
    <xf numFmtId="0" fontId="17" fillId="4" borderId="4" xfId="0" applyFont="1" applyFill="1" applyBorder="1" applyAlignment="1">
      <alignment vertical="top"/>
    </xf>
    <xf numFmtId="44" fontId="9" fillId="4" borderId="4" xfId="0" applyNumberFormat="1" applyFont="1" applyFill="1" applyBorder="1" applyAlignment="1">
      <alignment horizontal="center" vertical="top"/>
    </xf>
    <xf numFmtId="0" fontId="26" fillId="9" borderId="17" xfId="0" applyFont="1" applyFill="1" applyBorder="1" applyAlignment="1">
      <alignment horizontal="center" vertical="center"/>
    </xf>
    <xf numFmtId="9" fontId="11" fillId="0" borderId="0" xfId="0" applyNumberFormat="1" applyFont="1" applyFill="1"/>
    <xf numFmtId="0" fontId="17" fillId="4" borderId="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44" fontId="22" fillId="3" borderId="8" xfId="0" applyNumberFormat="1" applyFont="1" applyFill="1" applyBorder="1" applyAlignment="1">
      <alignment horizontal="center" vertical="top"/>
    </xf>
    <xf numFmtId="0" fontId="11" fillId="2" borderId="17" xfId="0" applyFont="1" applyFill="1" applyBorder="1"/>
    <xf numFmtId="0" fontId="11" fillId="2" borderId="17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/>
    </xf>
    <xf numFmtId="1" fontId="23" fillId="2" borderId="17" xfId="0" applyNumberFormat="1" applyFont="1" applyFill="1" applyBorder="1"/>
    <xf numFmtId="9" fontId="27" fillId="12" borderId="17" xfId="0" applyNumberFormat="1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25" fillId="9" borderId="1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44" fontId="9" fillId="4" borderId="0" xfId="0" applyNumberFormat="1" applyFont="1" applyFill="1" applyBorder="1" applyAlignment="1">
      <alignment horizontal="center" vertical="center"/>
    </xf>
    <xf numFmtId="44" fontId="9" fillId="4" borderId="6" xfId="0" applyNumberFormat="1" applyFont="1" applyFill="1" applyBorder="1" applyAlignment="1">
      <alignment horizontal="center" vertical="center"/>
    </xf>
    <xf numFmtId="44" fontId="9" fillId="4" borderId="4" xfId="0" applyNumberFormat="1" applyFont="1" applyFill="1" applyBorder="1" applyAlignment="1">
      <alignment horizontal="center" vertical="center"/>
    </xf>
    <xf numFmtId="44" fontId="9" fillId="4" borderId="7" xfId="0" applyNumberFormat="1" applyFont="1" applyFill="1" applyBorder="1" applyAlignment="1">
      <alignment horizontal="center" vertical="center"/>
    </xf>
    <xf numFmtId="44" fontId="11" fillId="0" borderId="0" xfId="0" applyNumberFormat="1" applyFont="1" applyBorder="1"/>
    <xf numFmtId="0" fontId="18" fillId="0" borderId="0" xfId="0" applyFont="1" applyFill="1" applyBorder="1" applyAlignment="1">
      <alignment horizontal="center"/>
    </xf>
  </cellXfs>
  <cellStyles count="7">
    <cellStyle name="Moneda 2" xfId="3" xr:uid="{00000000-0005-0000-0000-000000000000}"/>
    <cellStyle name="Monétaire" xfId="1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Pourcentag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29"/>
  <sheetViews>
    <sheetView tabSelected="1" zoomScale="110" zoomScaleNormal="110" workbookViewId="0">
      <selection activeCell="I5" sqref="I5"/>
    </sheetView>
  </sheetViews>
  <sheetFormatPr baseColWidth="10" defaultRowHeight="13" x14ac:dyDescent="0.3"/>
  <cols>
    <col min="1" max="1" width="10.90625" style="60"/>
    <col min="2" max="2" width="42.453125" style="60" bestFit="1" customWidth="1"/>
    <col min="3" max="3" width="8.54296875" style="60" bestFit="1" customWidth="1"/>
    <col min="4" max="4" width="11.6328125" style="60" hidden="1" customWidth="1"/>
    <col min="5" max="5" width="15.81640625" style="60" hidden="1" customWidth="1"/>
    <col min="6" max="6" width="15.81640625" style="60" customWidth="1"/>
    <col min="7" max="7" width="11" style="60" bestFit="1" customWidth="1"/>
    <col min="8" max="8" width="4.54296875" style="60" bestFit="1" customWidth="1"/>
    <col min="9" max="9" width="10.90625" style="60"/>
    <col min="10" max="10" width="16.7265625" style="60" bestFit="1" customWidth="1"/>
    <col min="11" max="11" width="11.1796875" style="60" bestFit="1" customWidth="1"/>
    <col min="12" max="12" width="9.54296875" style="60" bestFit="1" customWidth="1"/>
    <col min="13" max="14" width="10.90625" style="60"/>
    <col min="15" max="15" width="22.1796875" style="60" customWidth="1"/>
    <col min="16" max="16" width="7" style="61" customWidth="1"/>
    <col min="17" max="17" width="8.6328125" style="60" customWidth="1"/>
    <col min="18" max="16384" width="10.90625" style="60"/>
  </cols>
  <sheetData>
    <row r="2" spans="2:17" ht="13.5" thickBot="1" x14ac:dyDescent="0.35"/>
    <row r="3" spans="2:17" ht="15" thickBot="1" x14ac:dyDescent="0.4">
      <c r="B3" s="128" t="s">
        <v>80</v>
      </c>
      <c r="C3" s="129"/>
      <c r="D3" s="129"/>
      <c r="E3" s="129"/>
      <c r="F3" s="129"/>
      <c r="G3" s="130"/>
      <c r="J3" s="62" t="s">
        <v>87</v>
      </c>
      <c r="K3" s="114">
        <v>36</v>
      </c>
      <c r="O3" s="119" t="s">
        <v>100</v>
      </c>
      <c r="P3" s="120"/>
      <c r="Q3" s="121"/>
    </row>
    <row r="4" spans="2:17" ht="15" customHeight="1" thickBot="1" x14ac:dyDescent="0.4">
      <c r="B4" s="64" t="s">
        <v>0</v>
      </c>
      <c r="C4" s="65" t="s">
        <v>6</v>
      </c>
      <c r="D4" s="65" t="s">
        <v>1</v>
      </c>
      <c r="E4" s="66">
        <v>0.6</v>
      </c>
      <c r="F4" s="66"/>
      <c r="G4" s="67" t="s">
        <v>2</v>
      </c>
      <c r="J4" s="62" t="s">
        <v>93</v>
      </c>
      <c r="K4" s="68">
        <f>Q12/22</f>
        <v>24.794651515151518</v>
      </c>
      <c r="M4" s="69"/>
      <c r="O4" s="124" t="s">
        <v>101</v>
      </c>
      <c r="P4" s="125"/>
      <c r="Q4" s="44">
        <v>386</v>
      </c>
    </row>
    <row r="5" spans="2:17" ht="13.5" thickBot="1" x14ac:dyDescent="0.35">
      <c r="B5" s="70" t="s">
        <v>97</v>
      </c>
      <c r="C5" s="71">
        <f>K16</f>
        <v>75</v>
      </c>
      <c r="D5" s="72">
        <v>1.1000000000000001</v>
      </c>
      <c r="E5" s="72">
        <f>D5*$E$4</f>
        <v>0.66</v>
      </c>
      <c r="F5" s="72">
        <f>D5+E5</f>
        <v>1.7600000000000002</v>
      </c>
      <c r="G5" s="73">
        <f>F5*C5</f>
        <v>132.00000000000003</v>
      </c>
      <c r="J5" s="62" t="s">
        <v>92</v>
      </c>
      <c r="K5" s="68">
        <v>3</v>
      </c>
      <c r="O5" s="47" t="s">
        <v>102</v>
      </c>
      <c r="P5" s="48">
        <v>12</v>
      </c>
      <c r="Q5" s="49">
        <f>$Q$4/P5</f>
        <v>32.166666666666664</v>
      </c>
    </row>
    <row r="6" spans="2:17" ht="13.5" thickBot="1" x14ac:dyDescent="0.35">
      <c r="B6" s="74" t="s">
        <v>117</v>
      </c>
      <c r="C6" s="75">
        <f>C5</f>
        <v>75</v>
      </c>
      <c r="D6" s="76">
        <v>1</v>
      </c>
      <c r="E6" s="76">
        <f>D6*$E$4</f>
        <v>0.6</v>
      </c>
      <c r="F6" s="76">
        <f>D6+E6</f>
        <v>1.6</v>
      </c>
      <c r="G6" s="77">
        <f>F6*C6</f>
        <v>120</v>
      </c>
      <c r="J6" s="141"/>
      <c r="K6" s="140"/>
      <c r="O6" s="47"/>
      <c r="P6" s="48"/>
      <c r="Q6" s="49"/>
    </row>
    <row r="7" spans="2:17" ht="13.5" thickBot="1" x14ac:dyDescent="0.35">
      <c r="B7" s="74" t="s">
        <v>96</v>
      </c>
      <c r="C7" s="75">
        <f>K17</f>
        <v>600</v>
      </c>
      <c r="D7" s="76">
        <f>K20+K21</f>
        <v>2.2235721212121211</v>
      </c>
      <c r="E7" s="76">
        <f t="shared" ref="E7:E8" si="0">D7*$E$4</f>
        <v>1.3341432727272726</v>
      </c>
      <c r="F7" s="76">
        <f t="shared" ref="F7:F8" si="1">D7+E7</f>
        <v>3.557715393939394</v>
      </c>
      <c r="G7" s="77">
        <f t="shared" ref="G7:G8" si="2">F7*C7</f>
        <v>2134.6292363636362</v>
      </c>
      <c r="J7" s="78"/>
      <c r="O7" s="47" t="s">
        <v>103</v>
      </c>
      <c r="P7" s="48">
        <v>12</v>
      </c>
      <c r="Q7" s="49">
        <f>(($Q$4*P7)/P7)/P7</f>
        <v>32.166666666666664</v>
      </c>
    </row>
    <row r="8" spans="2:17" ht="13.5" thickBot="1" x14ac:dyDescent="0.35">
      <c r="B8" s="79" t="s">
        <v>40</v>
      </c>
      <c r="C8" s="80">
        <f>C5</f>
        <v>75</v>
      </c>
      <c r="D8" s="81">
        <v>0.57999999999999996</v>
      </c>
      <c r="E8" s="81">
        <f t="shared" si="0"/>
        <v>0.34799999999999998</v>
      </c>
      <c r="F8" s="81">
        <f t="shared" si="1"/>
        <v>0.92799999999999994</v>
      </c>
      <c r="G8" s="82">
        <f t="shared" si="2"/>
        <v>69.599999999999994</v>
      </c>
      <c r="J8" s="62" t="s">
        <v>91</v>
      </c>
      <c r="K8" s="68">
        <f>K3*K4</f>
        <v>892.60745454545463</v>
      </c>
      <c r="O8" s="47" t="s">
        <v>104</v>
      </c>
      <c r="P8" s="48">
        <v>24</v>
      </c>
      <c r="Q8" s="49">
        <f>(($Q$4*P7)/P8)/12</f>
        <v>16.083333333333332</v>
      </c>
    </row>
    <row r="9" spans="2:17" ht="15" thickBot="1" x14ac:dyDescent="0.4">
      <c r="B9" s="83"/>
      <c r="C9" s="83"/>
      <c r="D9" s="84" t="s">
        <v>3</v>
      </c>
      <c r="E9" s="85"/>
      <c r="F9" s="84" t="s">
        <v>3</v>
      </c>
      <c r="G9" s="73">
        <f>SUM(G5:G8)</f>
        <v>2456.2292363636361</v>
      </c>
      <c r="J9" s="62" t="s">
        <v>94</v>
      </c>
      <c r="K9" s="68">
        <f>K5*K3</f>
        <v>108</v>
      </c>
      <c r="O9" s="50" t="s">
        <v>105</v>
      </c>
      <c r="P9" s="51">
        <v>12</v>
      </c>
      <c r="Q9" s="52">
        <f>(($Q$4*P9)/P9)/P9</f>
        <v>32.166666666666664</v>
      </c>
    </row>
    <row r="10" spans="2:17" ht="15" thickBot="1" x14ac:dyDescent="0.4">
      <c r="B10" s="83"/>
      <c r="C10" s="83"/>
      <c r="D10" s="86" t="s">
        <v>4</v>
      </c>
      <c r="E10" s="87"/>
      <c r="F10" s="86" t="s">
        <v>4</v>
      </c>
      <c r="G10" s="77">
        <f>G9*12%</f>
        <v>294.74750836363631</v>
      </c>
      <c r="J10" s="62" t="s">
        <v>95</v>
      </c>
      <c r="K10" s="68">
        <f>SUM(K8:K9)</f>
        <v>1000.6074545454546</v>
      </c>
      <c r="O10" s="53" t="s">
        <v>106</v>
      </c>
      <c r="P10" s="54">
        <v>0.1215</v>
      </c>
      <c r="Q10" s="55">
        <f>(Q4*P10)</f>
        <v>46.899000000000001</v>
      </c>
    </row>
    <row r="11" spans="2:17" ht="16" thickBot="1" x14ac:dyDescent="0.4">
      <c r="B11" s="88"/>
      <c r="C11" s="83"/>
      <c r="D11" s="89" t="s">
        <v>5</v>
      </c>
      <c r="E11" s="90"/>
      <c r="F11" s="89" t="s">
        <v>5</v>
      </c>
      <c r="G11" s="91">
        <f>SUM(G9:G10)</f>
        <v>2750.9767447272725</v>
      </c>
      <c r="J11" s="116" t="s">
        <v>98</v>
      </c>
      <c r="K11" s="117">
        <f>P13</f>
        <v>1</v>
      </c>
      <c r="O11" s="122" t="s">
        <v>107</v>
      </c>
      <c r="P11" s="123"/>
      <c r="Q11" s="45">
        <f>SUM(Q5:Q10)</f>
        <v>159.48233333333332</v>
      </c>
    </row>
    <row r="12" spans="2:17" ht="13.5" thickBot="1" x14ac:dyDescent="0.35">
      <c r="J12" s="62" t="s">
        <v>91</v>
      </c>
      <c r="K12" s="68">
        <f>K10*K11</f>
        <v>1000.6074545454546</v>
      </c>
      <c r="O12" s="124" t="s">
        <v>91</v>
      </c>
      <c r="P12" s="125"/>
      <c r="Q12" s="56">
        <f>Q4+Q11</f>
        <v>545.48233333333337</v>
      </c>
    </row>
    <row r="13" spans="2:17" ht="18.75" customHeight="1" thickBot="1" x14ac:dyDescent="0.35">
      <c r="B13" s="131" t="s">
        <v>39</v>
      </c>
      <c r="C13" s="132"/>
      <c r="D13" s="132"/>
      <c r="E13" s="132"/>
      <c r="F13" s="132"/>
      <c r="G13" s="133"/>
      <c r="J13" s="62" t="s">
        <v>99</v>
      </c>
      <c r="K13" s="68">
        <f>K11*K12</f>
        <v>1000.6074545454546</v>
      </c>
      <c r="O13" s="57" t="s">
        <v>108</v>
      </c>
      <c r="P13" s="58">
        <v>1</v>
      </c>
      <c r="Q13" s="46">
        <f>Q12*P13</f>
        <v>545.48233333333337</v>
      </c>
    </row>
    <row r="14" spans="2:17" ht="15" customHeight="1" thickBot="1" x14ac:dyDescent="0.35">
      <c r="B14" s="92" t="s">
        <v>0</v>
      </c>
      <c r="C14" s="93" t="s">
        <v>6</v>
      </c>
      <c r="D14" s="93" t="s">
        <v>1</v>
      </c>
      <c r="E14" s="94">
        <v>0</v>
      </c>
      <c r="F14" s="94"/>
      <c r="G14" s="95" t="s">
        <v>2</v>
      </c>
      <c r="J14" s="78"/>
    </row>
    <row r="15" spans="2:17" ht="13.5" thickBot="1" x14ac:dyDescent="0.35">
      <c r="B15" s="96" t="s">
        <v>7</v>
      </c>
      <c r="C15" s="97">
        <f>C8</f>
        <v>75</v>
      </c>
      <c r="D15" s="98">
        <f>P18</f>
        <v>1.3333333333333333</v>
      </c>
      <c r="E15" s="98">
        <f>D15*$E$14</f>
        <v>0</v>
      </c>
      <c r="F15" s="98">
        <f>E15+D15</f>
        <v>1.3333333333333333</v>
      </c>
      <c r="G15" s="99">
        <f>F15*C15</f>
        <v>100</v>
      </c>
      <c r="J15" s="62" t="s">
        <v>89</v>
      </c>
      <c r="K15" s="114">
        <v>8</v>
      </c>
      <c r="L15" s="114">
        <v>0</v>
      </c>
      <c r="O15" s="126" t="s">
        <v>116</v>
      </c>
      <c r="P15" s="127"/>
    </row>
    <row r="16" spans="2:17" s="100" customFormat="1" ht="13.5" thickBot="1" x14ac:dyDescent="0.35">
      <c r="B16" s="59" t="s">
        <v>79</v>
      </c>
      <c r="C16" s="134">
        <v>1</v>
      </c>
      <c r="D16" s="136">
        <f>P19</f>
        <v>25</v>
      </c>
      <c r="E16" s="136">
        <f t="shared" ref="E16:E17" si="3">D16*$E$14</f>
        <v>0</v>
      </c>
      <c r="F16" s="136">
        <f t="shared" ref="F16:F17" si="4">E16+D16</f>
        <v>25</v>
      </c>
      <c r="G16" s="138">
        <f>F16*C16</f>
        <v>25</v>
      </c>
      <c r="J16" s="62" t="s">
        <v>88</v>
      </c>
      <c r="K16" s="114">
        <v>75</v>
      </c>
      <c r="L16" s="114">
        <v>0</v>
      </c>
      <c r="O16" s="62" t="s">
        <v>112</v>
      </c>
      <c r="P16" s="68">
        <v>1.1000000000000001</v>
      </c>
    </row>
    <row r="17" spans="2:16" s="100" customFormat="1" ht="13.5" thickBot="1" x14ac:dyDescent="0.35">
      <c r="B17" s="43" t="s">
        <v>85</v>
      </c>
      <c r="C17" s="135"/>
      <c r="D17" s="137"/>
      <c r="E17" s="137">
        <f t="shared" si="3"/>
        <v>0</v>
      </c>
      <c r="F17" s="137">
        <f t="shared" si="4"/>
        <v>0</v>
      </c>
      <c r="G17" s="139">
        <f t="shared" ref="G17" si="5">(D17+E17)*C17</f>
        <v>0</v>
      </c>
      <c r="J17" s="62" t="s">
        <v>90</v>
      </c>
      <c r="K17" s="63">
        <f>K15*K16</f>
        <v>600</v>
      </c>
      <c r="L17" s="63">
        <f>L15*L16</f>
        <v>0</v>
      </c>
      <c r="O17" s="62" t="s">
        <v>113</v>
      </c>
      <c r="P17" s="68">
        <v>0.6</v>
      </c>
    </row>
    <row r="18" spans="2:16" s="100" customFormat="1" ht="16" thickBot="1" x14ac:dyDescent="0.35">
      <c r="B18" s="102"/>
      <c r="C18" s="103"/>
      <c r="D18" s="104" t="s">
        <v>3</v>
      </c>
      <c r="E18" s="105"/>
      <c r="F18" s="104" t="s">
        <v>3</v>
      </c>
      <c r="G18" s="99">
        <f>SUM(G15:G16)</f>
        <v>125</v>
      </c>
      <c r="O18" s="62" t="s">
        <v>7</v>
      </c>
      <c r="P18" s="68">
        <f>IF(OR(K16&lt;=100),(100/K16),0)</f>
        <v>1.3333333333333333</v>
      </c>
    </row>
    <row r="19" spans="2:16" s="100" customFormat="1" ht="16" thickBot="1" x14ac:dyDescent="0.35">
      <c r="B19" s="102"/>
      <c r="C19" s="103"/>
      <c r="D19" s="106" t="s">
        <v>86</v>
      </c>
      <c r="E19" s="107"/>
      <c r="F19" s="106" t="s">
        <v>86</v>
      </c>
      <c r="G19" s="108">
        <v>25</v>
      </c>
      <c r="J19" s="126" t="s">
        <v>111</v>
      </c>
      <c r="K19" s="127"/>
      <c r="L19" s="109" t="s">
        <v>109</v>
      </c>
      <c r="O19" s="62" t="s">
        <v>114</v>
      </c>
      <c r="P19" s="68">
        <v>25</v>
      </c>
    </row>
    <row r="20" spans="2:16" s="100" customFormat="1" ht="15" thickBot="1" x14ac:dyDescent="0.35">
      <c r="B20" s="103"/>
      <c r="C20" s="103"/>
      <c r="D20" s="106" t="s">
        <v>4</v>
      </c>
      <c r="E20" s="107"/>
      <c r="F20" s="106" t="s">
        <v>4</v>
      </c>
      <c r="G20" s="108">
        <f>(G18-G19)*H20</f>
        <v>12</v>
      </c>
      <c r="H20" s="110">
        <v>0.12</v>
      </c>
      <c r="J20" s="62" t="s">
        <v>110</v>
      </c>
      <c r="K20" s="68">
        <f>(K4+K5)/L20</f>
        <v>1.3897325757575758</v>
      </c>
      <c r="L20" s="115">
        <v>20</v>
      </c>
      <c r="P20" s="101"/>
    </row>
    <row r="21" spans="2:16" s="100" customFormat="1" ht="15" thickBot="1" x14ac:dyDescent="0.35">
      <c r="B21" s="103"/>
      <c r="C21" s="103"/>
      <c r="D21" s="111" t="s">
        <v>5</v>
      </c>
      <c r="E21" s="112"/>
      <c r="F21" s="111" t="s">
        <v>5</v>
      </c>
      <c r="G21" s="113">
        <f>(G18-G19)+G20</f>
        <v>112</v>
      </c>
      <c r="J21" s="62" t="s">
        <v>115</v>
      </c>
      <c r="K21" s="68">
        <f>K20*L21</f>
        <v>0.83383954545454542</v>
      </c>
      <c r="L21" s="118">
        <v>0.6</v>
      </c>
      <c r="P21" s="101"/>
    </row>
    <row r="22" spans="2:16" s="100" customFormat="1" x14ac:dyDescent="0.3">
      <c r="B22" s="60"/>
      <c r="C22" s="60"/>
      <c r="D22" s="60"/>
      <c r="E22" s="60"/>
      <c r="F22" s="60"/>
      <c r="G22" s="60"/>
      <c r="P22" s="101"/>
    </row>
    <row r="23" spans="2:16" s="100" customFormat="1" ht="13.5" thickBot="1" x14ac:dyDescent="0.35">
      <c r="B23" s="60"/>
      <c r="C23" s="60"/>
      <c r="D23" s="60"/>
      <c r="E23" s="60"/>
      <c r="F23" s="60"/>
      <c r="G23" s="60"/>
      <c r="P23" s="101"/>
    </row>
    <row r="24" spans="2:16" ht="15" thickBot="1" x14ac:dyDescent="0.4">
      <c r="B24" s="128" t="s">
        <v>82</v>
      </c>
      <c r="C24" s="129"/>
      <c r="D24" s="129"/>
      <c r="E24" s="129"/>
      <c r="F24" s="129"/>
      <c r="G24" s="130"/>
    </row>
    <row r="25" spans="2:16" ht="15" thickBot="1" x14ac:dyDescent="0.4">
      <c r="B25" s="64" t="s">
        <v>0</v>
      </c>
      <c r="C25" s="65" t="s">
        <v>6</v>
      </c>
      <c r="D25" s="65" t="s">
        <v>1</v>
      </c>
      <c r="E25" s="66">
        <v>0.2</v>
      </c>
      <c r="F25" s="66"/>
      <c r="G25" s="67" t="s">
        <v>2</v>
      </c>
    </row>
    <row r="26" spans="2:16" ht="13.5" thickBot="1" x14ac:dyDescent="0.35">
      <c r="B26" s="79" t="s">
        <v>81</v>
      </c>
      <c r="C26" s="80">
        <v>50</v>
      </c>
      <c r="D26" s="81">
        <v>0.6</v>
      </c>
      <c r="E26" s="81">
        <f t="shared" ref="E26" si="6">D26*$E$4</f>
        <v>0.36</v>
      </c>
      <c r="F26" s="81">
        <v>2.2999999999999998</v>
      </c>
      <c r="G26" s="82">
        <f t="shared" ref="G26" si="7">F26*C26</f>
        <v>114.99999999999999</v>
      </c>
    </row>
    <row r="27" spans="2:16" ht="14.5" x14ac:dyDescent="0.35">
      <c r="B27" s="83"/>
      <c r="C27" s="83"/>
      <c r="D27" s="84" t="s">
        <v>3</v>
      </c>
      <c r="E27" s="85"/>
      <c r="F27" s="84" t="s">
        <v>3</v>
      </c>
      <c r="G27" s="73">
        <f>SUM(G26:G26)</f>
        <v>114.99999999999999</v>
      </c>
    </row>
    <row r="28" spans="2:16" ht="15" thickBot="1" x14ac:dyDescent="0.4">
      <c r="B28" s="83"/>
      <c r="C28" s="83"/>
      <c r="D28" s="86" t="s">
        <v>4</v>
      </c>
      <c r="E28" s="87"/>
      <c r="F28" s="86" t="s">
        <v>4</v>
      </c>
      <c r="G28" s="77">
        <f>G27*12%</f>
        <v>13.799999999999997</v>
      </c>
    </row>
    <row r="29" spans="2:16" ht="16" thickBot="1" x14ac:dyDescent="0.4">
      <c r="B29" s="88"/>
      <c r="C29" s="83"/>
      <c r="D29" s="89" t="s">
        <v>5</v>
      </c>
      <c r="E29" s="90"/>
      <c r="F29" s="89" t="s">
        <v>5</v>
      </c>
      <c r="G29" s="91">
        <f>SUM(G27:G28)</f>
        <v>128.79999999999998</v>
      </c>
    </row>
  </sheetData>
  <mergeCells count="14">
    <mergeCell ref="B24:G24"/>
    <mergeCell ref="B3:G3"/>
    <mergeCell ref="B13:G13"/>
    <mergeCell ref="C16:C17"/>
    <mergeCell ref="D16:D17"/>
    <mergeCell ref="G16:G17"/>
    <mergeCell ref="E16:E17"/>
    <mergeCell ref="F16:F17"/>
    <mergeCell ref="O3:Q3"/>
    <mergeCell ref="O11:P11"/>
    <mergeCell ref="O4:P4"/>
    <mergeCell ref="O12:P12"/>
    <mergeCell ref="J19:K19"/>
    <mergeCell ref="O15:P1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RowHeight="14.5" x14ac:dyDescent="0.35"/>
  <cols>
    <col min="1" max="1" width="23.26953125" style="18" customWidth="1"/>
    <col min="2" max="2" width="42.7265625" style="18" bestFit="1" customWidth="1"/>
    <col min="3" max="3" width="13.1796875" style="18" customWidth="1"/>
    <col min="4" max="4" width="10.90625" style="18" customWidth="1"/>
    <col min="5" max="16384" width="10.90625" style="18"/>
  </cols>
  <sheetData>
    <row r="1" spans="1:5" x14ac:dyDescent="0.3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3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x14ac:dyDescent="0.3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3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3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3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3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3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3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3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3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24" x14ac:dyDescent="0.35">
      <c r="A12" s="35" t="s">
        <v>63</v>
      </c>
      <c r="B12" s="42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idden="1" x14ac:dyDescent="0.3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3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24" x14ac:dyDescent="0.35">
      <c r="A15" s="35" t="s">
        <v>64</v>
      </c>
      <c r="B15" s="42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3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x14ac:dyDescent="0.3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3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3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3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RowHeight="14.5" x14ac:dyDescent="0.35"/>
  <cols>
    <col min="1" max="1" width="10.90625" style="18"/>
    <col min="2" max="2" width="29.81640625" style="18" customWidth="1"/>
    <col min="3" max="3" width="42.7265625" style="18" bestFit="1" customWidth="1"/>
    <col min="4" max="5" width="10.90625" style="18" customWidth="1"/>
    <col min="6" max="16384" width="10.90625" style="18"/>
  </cols>
  <sheetData>
    <row r="1" spans="2:6" x14ac:dyDescent="0.35">
      <c r="B1" s="19" t="s">
        <v>74</v>
      </c>
      <c r="C1" s="23"/>
      <c r="D1" s="23"/>
    </row>
    <row r="2" spans="2:6" x14ac:dyDescent="0.3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3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3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3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3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3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3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3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3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3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3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3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3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3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24" x14ac:dyDescent="0.35">
      <c r="B16" s="21" t="s">
        <v>63</v>
      </c>
      <c r="C16" s="42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3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24" x14ac:dyDescent="0.35">
      <c r="B18" s="21" t="s">
        <v>64</v>
      </c>
      <c r="C18" s="42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3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3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3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3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3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RowHeight="12.5" x14ac:dyDescent="0.25"/>
  <cols>
    <col min="3" max="3" width="17.7265625" bestFit="1" customWidth="1"/>
    <col min="7" max="7" width="11.54296875" bestFit="1" customWidth="1"/>
  </cols>
  <sheetData>
    <row r="6" spans="3:13" ht="13" thickBot="1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5.5" thickBot="1" x14ac:dyDescent="0.3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0" x14ac:dyDescent="0.25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" thickBot="1" x14ac:dyDescent="0.3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5">
      <c r="C14" s="12" t="s">
        <v>20</v>
      </c>
      <c r="D14">
        <v>100</v>
      </c>
    </row>
    <row r="15" spans="3:13" x14ac:dyDescent="0.25">
      <c r="C15" s="12"/>
    </row>
    <row r="16" spans="3:13" ht="14" x14ac:dyDescent="0.3">
      <c r="C16" s="16" t="s">
        <v>14</v>
      </c>
      <c r="D16" s="16" t="s">
        <v>15</v>
      </c>
    </row>
    <row r="17" spans="3:5" x14ac:dyDescent="0.25">
      <c r="C17" s="13" t="s">
        <v>30</v>
      </c>
      <c r="D17" s="15" t="s">
        <v>41</v>
      </c>
      <c r="E17" s="12" t="s">
        <v>31</v>
      </c>
    </row>
    <row r="18" spans="3:5" x14ac:dyDescent="0.25">
      <c r="C18" s="14" t="s">
        <v>33</v>
      </c>
      <c r="D18" s="15" t="s">
        <v>38</v>
      </c>
      <c r="E18" s="12" t="s">
        <v>32</v>
      </c>
    </row>
    <row r="19" spans="3:5" x14ac:dyDescent="0.25">
      <c r="C19" s="14" t="s">
        <v>34</v>
      </c>
      <c r="D19" s="15" t="s">
        <v>37</v>
      </c>
      <c r="E19" s="12" t="s">
        <v>32</v>
      </c>
    </row>
    <row r="20" spans="3:5" x14ac:dyDescent="0.25">
      <c r="C20" s="14" t="s">
        <v>35</v>
      </c>
      <c r="D20" s="15" t="s">
        <v>27</v>
      </c>
      <c r="E20" s="12" t="s">
        <v>32</v>
      </c>
    </row>
    <row r="21" spans="3:5" x14ac:dyDescent="0.25">
      <c r="C21" s="14" t="s">
        <v>36</v>
      </c>
      <c r="D21" s="15" t="s">
        <v>26</v>
      </c>
      <c r="E21" s="12"/>
    </row>
    <row r="22" spans="3:5" x14ac:dyDescent="0.25">
      <c r="C22" s="14" t="s">
        <v>25</v>
      </c>
      <c r="D22" s="15" t="s">
        <v>28</v>
      </c>
      <c r="E22" s="12" t="s">
        <v>32</v>
      </c>
    </row>
    <row r="23" spans="3:5" x14ac:dyDescent="0.25">
      <c r="C23" s="14" t="s">
        <v>24</v>
      </c>
      <c r="D23" s="15" t="s">
        <v>23</v>
      </c>
      <c r="E23" s="12" t="s">
        <v>32</v>
      </c>
    </row>
    <row r="24" spans="3:5" x14ac:dyDescent="0.25">
      <c r="C24" s="14" t="s">
        <v>22</v>
      </c>
      <c r="D24" s="15" t="s">
        <v>29</v>
      </c>
      <c r="E24" s="12" t="s">
        <v>32</v>
      </c>
    </row>
    <row r="25" spans="3:5" x14ac:dyDescent="0.25">
      <c r="C25" s="13" t="s">
        <v>21</v>
      </c>
      <c r="D25" s="15" t="s">
        <v>42</v>
      </c>
      <c r="E25" s="12" t="s">
        <v>32</v>
      </c>
    </row>
    <row r="26" spans="3:5" x14ac:dyDescent="0.25">
      <c r="C26" s="14" t="s">
        <v>19</v>
      </c>
      <c r="D26" s="15" t="s">
        <v>43</v>
      </c>
      <c r="E26" s="12" t="s">
        <v>32</v>
      </c>
    </row>
    <row r="27" spans="3:5" x14ac:dyDescent="0.25">
      <c r="C27" s="14" t="s">
        <v>18</v>
      </c>
      <c r="D27" s="15" t="s">
        <v>44</v>
      </c>
      <c r="E27" s="12" t="s">
        <v>32</v>
      </c>
    </row>
    <row r="28" spans="3:5" x14ac:dyDescent="0.25">
      <c r="C28" s="14" t="s">
        <v>17</v>
      </c>
      <c r="D28" s="15" t="s">
        <v>45</v>
      </c>
      <c r="E28" s="12" t="s">
        <v>32</v>
      </c>
    </row>
    <row r="29" spans="3:5" x14ac:dyDescent="0.25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Ordenamiento Normal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dcterms:created xsi:type="dcterms:W3CDTF">2011-02-02T13:59:28Z</dcterms:created>
  <dcterms:modified xsi:type="dcterms:W3CDTF">2018-02-08T21:58:37Z</dcterms:modified>
</cp:coreProperties>
</file>