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 GYE/Ecogal/"/>
    </mc:Choice>
  </mc:AlternateContent>
  <xr:revisionPtr revIDLastSave="76" documentId="900BF6DC9F7A91970AD443707C1B7C182CD1A55F" xr6:coauthVersionLast="26" xr6:coauthVersionMax="26" xr10:uidLastSave="{2C37B2A9-C2C0-4BBE-A796-40B59C524F4E}"/>
  <bookViews>
    <workbookView xWindow="0" yWindow="0" windowWidth="11520" windowHeight="6930" tabRatio="733" xr2:uid="{00000000-000D-0000-FFFF-FFFF00000000}"/>
  </bookViews>
  <sheets>
    <sheet name="Analisis Costo Digitalización" sheetId="14" r:id="rId1"/>
    <sheet name="Analisis de Costo Radicación " sheetId="18" r:id="rId2"/>
    <sheet name="Rendimiento Ecogal" sheetId="19" r:id="rId3"/>
    <sheet name="Rendimiento Samsung" sheetId="17" r:id="rId4"/>
  </sheets>
  <externalReferences>
    <externalReference r:id="rId5"/>
  </externalReferences>
  <calcPr calcId="171027"/>
</workbook>
</file>

<file path=xl/calcChain.xml><?xml version="1.0" encoding="utf-8"?>
<calcChain xmlns="http://schemas.openxmlformats.org/spreadsheetml/2006/main">
  <c r="P32" i="14" l="1"/>
  <c r="P30" i="14"/>
  <c r="P4" i="14" l="1"/>
  <c r="P3" i="14"/>
  <c r="M22" i="14"/>
  <c r="M21" i="14"/>
  <c r="M18" i="14"/>
  <c r="M7" i="14"/>
  <c r="M10" i="14" s="1"/>
  <c r="M12" i="14" s="1"/>
  <c r="M15" i="14"/>
  <c r="N70" i="14" l="1"/>
  <c r="N74" i="14" s="1"/>
  <c r="M27" i="14" s="1"/>
  <c r="V2" i="14" l="1"/>
  <c r="E14" i="19"/>
  <c r="F13" i="19"/>
  <c r="G13" i="19" s="1"/>
  <c r="E13" i="19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H40" i="14"/>
  <c r="P31" i="14" l="1"/>
  <c r="P33" i="14" s="1"/>
  <c r="P37" i="14" s="1"/>
  <c r="M32" i="14"/>
  <c r="H36" i="14"/>
  <c r="H42" i="14" s="1"/>
  <c r="H46" i="14" s="1"/>
  <c r="P38" i="14" l="1"/>
  <c r="P42" i="14" s="1"/>
  <c r="H48" i="14"/>
  <c r="H49" i="14" s="1"/>
  <c r="H51" i="14" s="1"/>
  <c r="C15" i="14" s="1"/>
  <c r="E15" i="14" s="1"/>
  <c r="H47" i="14"/>
  <c r="W2" i="14"/>
  <c r="P39" i="14" l="1"/>
  <c r="P40" i="14"/>
  <c r="F15" i="14"/>
  <c r="F17" i="14" s="1"/>
  <c r="F18" i="14" s="1"/>
  <c r="P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A20" i="14"/>
  <c r="S25" i="14"/>
  <c r="AA17" i="14"/>
  <c r="L37" i="14"/>
  <c r="L33" i="14"/>
  <c r="I24" i="18" l="1"/>
  <c r="F23" i="18"/>
  <c r="G7" i="18"/>
  <c r="G10" i="18" s="1"/>
  <c r="G6" i="18"/>
  <c r="F19" i="14"/>
  <c r="V5" i="14"/>
  <c r="P14" i="14" s="1"/>
  <c r="M33" i="14" s="1"/>
  <c r="M34" i="14" l="1"/>
  <c r="K25" i="18"/>
  <c r="F26" i="18" s="1"/>
  <c r="F28" i="18" s="1"/>
  <c r="K23" i="18"/>
  <c r="F27" i="18" s="1"/>
  <c r="P18" i="14" l="1"/>
  <c r="M37" i="14"/>
  <c r="F29" i="18"/>
  <c r="P5" i="18" s="1"/>
  <c r="O5" i="18"/>
  <c r="M38" i="14" l="1"/>
  <c r="M41" i="14"/>
  <c r="F30" i="18"/>
  <c r="Q5" i="18" s="1"/>
  <c r="M42" i="14" l="1"/>
  <c r="E7" i="14" s="1"/>
  <c r="F7" i="14" s="1"/>
  <c r="F9" i="14" l="1"/>
  <c r="F10" i="14" s="1"/>
  <c r="F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O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<sst xmlns="http://schemas.openxmlformats.org/spreadsheetml/2006/main" count="658" uniqueCount="212">
  <si>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</si>
  <si>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</si>
  <si>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</si>
  <si>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</si>
  <si>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</si>
  <si>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</si>
  <si>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</si>
  <si>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</si>
  <si>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</si>
  <si>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</si>
  <si>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</si>
  <si>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</si>
  <si>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</si>
  <si>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</si>
  <si>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</si>
  <si>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</si>
  <si>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</si>
  <si>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</si>
  <si>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</si>
  <si>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</si>
  <si>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</si>
  <si>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</si>
  <si>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</si>
  <si>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</si>
  <si>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</si>
  <si>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</si>
  <si>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</si>
  <si>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</si>
  <si>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</si>
  <si>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</si>
  <si>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</si>
  <si>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</si>
  <si>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</si>
  <si>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</si>
  <si>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</si>
  <si>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</si>
  <si>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</si>
  <si>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</si>
  <si>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</si>
  <si>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</si>
  <si>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</si>
  <si>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</si>
  <si>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</si>
  <si>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</si>
  <si>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</si>
  <si>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</si>
  <si>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</si>
  <si>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</si>
  <si>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</si>
  <si>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</si>
  <si>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</si>
  <si>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</si>
  <si>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</si>
  <si>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</si>
  <si>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</si>
  <si>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</si>
  <si>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</si>
  <si>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</si>
  <si>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</si>
  <si>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</si>
  <si>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</si>
  <si>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</si>
  <si>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</si>
  <si>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</si>
  <si>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</si>
  <si>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</si>
  <si>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</si>
  <si>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</si>
  <si>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</si>
  <si>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</si>
  <si>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</si>
  <si>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</si>
  <si>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</si>
  <si>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</si>
  <si>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</si>
  <si>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</si>
  <si>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</si>
  <si>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</si>
  <si>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</si>
  <si>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</si>
  <si>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</si>
  <si>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</si>
  <si>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</si>
  <si>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</si>
  <si>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</si>
  <si>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</si>
  <si>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</si>
  <si>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</si>
  <si>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</si>
  <si>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</si>
  <si>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</si>
  <si>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</si>
  <si>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</si>
  <si>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</si>
  <si>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</si>
  <si>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</si>
  <si>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</si>
  <si>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</si>
  <si>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</si>
  <si>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</si>
  <si>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</si>
  <si>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</si>
  <si>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</si>
  <si>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</si>
  <si>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</si>
  <si>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</si>
  <si>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</si>
  <si>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</si>
  <si>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</si>
  <si>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</si>
  <si>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</si>
  <si>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</si>
  <si>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</si>
  <si>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</si>
  <si>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</si>
  <si>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</si>
  <si>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</si>
  <si>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</si>
  <si>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</si>
  <si>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</si>
  <si>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</si>
  <si>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</si>
  <si>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</si>
  <si>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</si>
  <si>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</si>
  <si>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</si>
  <si>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</si>
  <si>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</si>
  <si>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Costos de Software de Digitalizacion y Custodia Digital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</si>
  <si>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</si>
  <si>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</si>
  <si>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</si>
  <si>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</si>
  <si>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</si>
  <si>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</si>
  <si>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</si>
  <si>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</si>
  <si>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</si>
  <si>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</si>
  <si>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</si>
  <si>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</si>
  <si>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</si>
  <si>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</si>
  <si>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</si>
  <si>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</si>
  <si>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</si>
  <si>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</si>
  <si>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</si>
  <si>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</si>
  <si>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</si>
  <si>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</si>
  <si>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</si>
  <si>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</si>
  <si>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</si>
  <si>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</si>
  <si>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</si>
  <si>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</si>
  <si>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</si>
  <si>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</si>
  <si>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</si>
  <si>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</si>
  <si>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</si>
  <si>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</si>
  <si>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</si>
  <si>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</si>
  <si>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</si>
  <si>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</si>
  <si>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</si>
  <si>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</si>
  <si>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</si>
  <si>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</si>
  <si>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</si>
  <si>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</si>
  <si>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</si>
  <si>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</si>
  <si>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</si>
  <si>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</si>
  <si>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</si>
  <si>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</si>
  <si>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</si>
  <si>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</si>
  <si>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</si>
  <si>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</si>
  <si>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</si>
  <si>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</si>
  <si>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</si>
  <si>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</si>
  <si>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</si>
  <si>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Total Costo Operativo</t>
  </si>
  <si>
    <t>Total Costo de Personal y Costo de Software</t>
  </si>
  <si>
    <t>Páginas totales: 100K; Modalidad de Conteo: TDC</t>
  </si>
  <si>
    <t>Total de Pags. X Licencia</t>
  </si>
  <si>
    <t>Costo por Pagina</t>
  </si>
  <si>
    <t>Calculo varios Operarios</t>
  </si>
  <si>
    <t>TOT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</si>
  <si>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</si>
  <si>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</si>
  <si>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</si>
  <si>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</si>
  <si>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</si>
  <si>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</si>
  <si>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</si>
  <si>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</si>
  <si>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Gastos</t>
  </si>
  <si>
    <t>Costo de Software</t>
  </si>
  <si>
    <t>Subtotal</t>
  </si>
  <si>
    <t>Valor del Proyecto</t>
  </si>
  <si>
    <t>Utilidad Bruta</t>
  </si>
  <si>
    <t>Comision Gerencia Comercial</t>
  </si>
  <si>
    <t>Comision Servicio al Cliente</t>
  </si>
  <si>
    <t>Utilidad Neta</t>
  </si>
  <si>
    <t>Comisiones 35%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</si>
</sst>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  <numFmt numFmtId="180" formatCode="_ [$$-300A]* #,##0.00_ ;_ [$$-300A]* \-#,##0.00_ ;_ [$$-300A]* &quot;-&quot;??_ ;_ @_ 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46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168" fontId="19" fillId="9" borderId="28" xfId="0" applyNumberFormat="1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9" fontId="19" fillId="2" borderId="0" xfId="0" applyNumberFormat="1" applyFont="1" applyFill="1"/>
    <xf numFmtId="0" fontId="19" fillId="27" borderId="18" xfId="0" applyFont="1" applyFill="1" applyBorder="1"/>
    <xf numFmtId="168" fontId="19" fillId="27" borderId="18" xfId="4" applyNumberFormat="1" applyFont="1" applyFill="1" applyBorder="1" applyAlignment="1">
      <alignment horizontal="center"/>
    </xf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0" fontId="19" fillId="27" borderId="19" xfId="0" applyFont="1" applyFill="1" applyBorder="1" applyAlignment="1">
      <alignment horizontal="center"/>
    </xf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2" fontId="19" fillId="27" borderId="20" xfId="0" applyNumberFormat="1" applyFont="1" applyFill="1" applyBorder="1" applyAlignment="1">
      <alignment horizontal="center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168" fontId="19" fillId="18" borderId="18" xfId="4" applyNumberFormat="1" applyFont="1" applyFill="1" applyBorder="1" applyAlignment="1">
      <alignment horizontal="center"/>
    </xf>
    <xf numFmtId="0" fontId="19" fillId="18" borderId="19" xfId="0" applyFont="1" applyFill="1" applyBorder="1"/>
    <xf numFmtId="0" fontId="19" fillId="18" borderId="19" xfId="0" applyFont="1" applyFill="1" applyBorder="1" applyAlignment="1">
      <alignment horizontal="center"/>
    </xf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center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168" fontId="19" fillId="20" borderId="18" xfId="4" applyNumberFormat="1" applyFont="1" applyFill="1" applyBorder="1" applyAlignment="1">
      <alignment horizontal="center"/>
    </xf>
    <xf numFmtId="0" fontId="24" fillId="10" borderId="1" xfId="0" applyFont="1" applyFill="1" applyBorder="1"/>
    <xf numFmtId="0" fontId="19" fillId="20" borderId="19" xfId="0" applyFont="1" applyFill="1" applyBorder="1"/>
    <xf numFmtId="0" fontId="19" fillId="20" borderId="19" xfId="0" applyFont="1" applyFill="1" applyBorder="1" applyAlignment="1">
      <alignment horizontal="center"/>
    </xf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2" fontId="19" fillId="20" borderId="20" xfId="0" applyNumberFormat="1" applyFont="1" applyFill="1" applyBorder="1" applyAlignment="1">
      <alignment horizontal="center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168" fontId="19" fillId="17" borderId="18" xfId="4" applyNumberFormat="1" applyFont="1" applyFill="1" applyBorder="1" applyAlignment="1">
      <alignment horizontal="center"/>
    </xf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19" xfId="0" applyFont="1" applyFill="1" applyBorder="1" applyAlignment="1">
      <alignment horizontal="center"/>
    </xf>
    <xf numFmtId="0" fontId="19" fillId="17" borderId="20" xfId="0" applyFont="1" applyFill="1" applyBorder="1" applyAlignment="1">
      <alignment horizontal="right"/>
    </xf>
    <xf numFmtId="2" fontId="19" fillId="17" borderId="20" xfId="0" applyNumberFormat="1" applyFont="1" applyFill="1" applyBorder="1" applyAlignment="1">
      <alignment horizontal="center"/>
    </xf>
    <xf numFmtId="168" fontId="19" fillId="8" borderId="15" xfId="0" applyNumberFormat="1" applyFont="1" applyFill="1" applyBorder="1" applyAlignment="1">
      <alignment horizontal="center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0" fontId="19" fillId="2" borderId="16" xfId="0" applyFont="1" applyFill="1" applyBorder="1"/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0" fontId="23" fillId="0" borderId="0" xfId="0" applyFont="1" applyFill="1" applyBorder="1" applyAlignment="1">
      <alignment horizontal="center"/>
    </xf>
    <xf numFmtId="168" fontId="19" fillId="8" borderId="14" xfId="0" applyNumberFormat="1" applyFont="1" applyFill="1" applyBorder="1"/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0" fontId="19" fillId="2" borderId="21" xfId="0" applyFont="1" applyFill="1" applyBorder="1"/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166" fontId="19" fillId="2" borderId="1" xfId="1" applyFont="1" applyFill="1" applyBorder="1"/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2" fontId="19" fillId="2" borderId="24" xfId="0" applyNumberFormat="1" applyFont="1" applyFill="1" applyBorder="1"/>
    <xf numFmtId="0" fontId="27" fillId="0" borderId="39" xfId="0" applyFont="1" applyBorder="1" applyAlignment="1">
      <alignment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27" fillId="0" borderId="15" xfId="0" applyFont="1" applyBorder="1" applyAlignment="1">
      <alignment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  <xf numFmtId="180" fontId="19" fillId="2" borderId="0" xfId="0" applyNumberFormat="1" applyFont="1" applyFill="1"/>
    <xf numFmtId="0" fontId="20" fillId="12" borderId="0" xfId="0" applyFont="1" applyFill="1"/>
    <xf numFmtId="44" fontId="20" fillId="12" borderId="0" xfId="0" applyNumberFormat="1" applyFont="1" applyFill="1"/>
    <xf numFmtId="0" fontId="3" fillId="2" borderId="1" xfId="0" applyFont="1" applyFill="1" applyBorder="1"/>
    <xf numFmtId="168" fontId="19" fillId="2" borderId="1" xfId="0" applyNumberFormat="1" applyFont="1" applyFill="1" applyBorder="1"/>
    <xf numFmtId="179" fontId="19" fillId="2" borderId="1" xfId="0" applyNumberFormat="1" applyFont="1" applyFill="1" applyBorder="1"/>
    <xf numFmtId="0" fontId="20" fillId="5" borderId="1" xfId="0" applyFont="1" applyFill="1" applyBorder="1"/>
    <xf numFmtId="168" fontId="20" fillId="5" borderId="1" xfId="0" applyNumberFormat="1" applyFont="1" applyFill="1" applyBorder="1"/>
    <xf numFmtId="0" fontId="26" fillId="29" borderId="24" xfId="0" applyFont="1" applyFill="1" applyBorder="1" applyAlignment="1">
      <alignment horizontal="center"/>
    </xf>
    <xf numFmtId="0" fontId="26" fillId="29" borderId="26" xfId="0" applyFont="1" applyFill="1" applyBorder="1" applyAlignment="1">
      <alignment horizontal="center"/>
    </xf>
    <xf numFmtId="44" fontId="19" fillId="2" borderId="1" xfId="0" applyNumberFormat="1" applyFont="1" applyFill="1" applyBorder="1"/>
    <xf numFmtId="0" fontId="20" fillId="28" borderId="1" xfId="0" applyFont="1" applyFill="1" applyBorder="1"/>
    <xf numFmtId="44" fontId="20" fillId="28" borderId="1" xfId="0" applyNumberFormat="1" applyFont="1" applyFill="1" applyBorder="1"/>
  </cellXfs>
  <cellStyles count="7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Normal" xfId="0" builtinId="0"/>
    <cellStyle name="Pourcentage" xfId="5" builtinId="5"/>
  </cellStyles>
  <dxfs count="1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112060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5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4"/>
  <sheetViews>
    <sheetView showGridLines="0" tabSelected="1" topLeftCell="I26" zoomScale="85" zoomScaleNormal="85" workbookViewId="0">
      <selection activeCell="R42" sqref="R42"/>
    </sheetView>
  </sheetViews>
  <sheetFormatPr baseColWidth="10" defaultColWidth="8.7265625" defaultRowHeight="13" x14ac:dyDescent="0.3"/>
  <cols>
    <col min="1" max="1" width="7.81640625" style="130" customWidth="1"/>
    <col min="2" max="2" width="26.1796875" style="130" bestFit="1" customWidth="1"/>
    <col min="3" max="3" width="9.81640625" style="130" bestFit="1" customWidth="1"/>
    <col min="4" max="4" width="10.1796875" style="130" customWidth="1"/>
    <col min="5" max="5" width="16" style="130" bestFit="1" customWidth="1"/>
    <col min="6" max="6" width="20.54296875" style="130" customWidth="1"/>
    <col min="7" max="7" width="17.81640625" style="130" bestFit="1" customWidth="1"/>
    <col min="8" max="8" width="12.453125" style="130" bestFit="1" customWidth="1"/>
    <col min="9" max="9" width="9.36328125" style="130" bestFit="1" customWidth="1"/>
    <col min="10" max="11" width="12" style="130" customWidth="1"/>
    <col min="12" max="12" width="43.54296875" style="130" customWidth="1"/>
    <col min="13" max="13" width="22.453125" style="130" bestFit="1" customWidth="1"/>
    <col min="14" max="14" width="11" style="130" bestFit="1" customWidth="1"/>
    <col min="15" max="15" width="34.81640625" style="130" customWidth="1"/>
    <col min="16" max="16" width="25.26953125" style="130" customWidth="1"/>
    <col min="17" max="17" width="10.453125" style="130" bestFit="1" customWidth="1"/>
    <col min="18" max="18" width="29.81640625" style="130" customWidth="1"/>
    <col min="19" max="19" width="19.453125" style="130" customWidth="1"/>
    <col min="20" max="20" width="14.54296875" style="130" customWidth="1"/>
    <col min="21" max="21" width="12.81640625" style="130" customWidth="1"/>
    <col min="22" max="22" width="13.1796875" style="130" customWidth="1"/>
    <col min="23" max="24" width="8.7265625" style="130"/>
    <col min="25" max="25" width="9.7265625" style="130" customWidth="1"/>
    <col min="26" max="16384" width="8.7265625" style="130"/>
  </cols>
  <sheetData>
    <row r="1" spans="1:27" ht="13.5" thickBot="1" x14ac:dyDescent="0.35">
      <c r="S1" s="131" t="s">
        <v>21</v>
      </c>
      <c r="T1" s="131" t="s">
        <v>22</v>
      </c>
      <c r="U1" s="131" t="s">
        <v>23</v>
      </c>
      <c r="V1" s="131" t="s">
        <v>24</v>
      </c>
      <c r="W1" s="131" t="s">
        <v>0</v>
      </c>
    </row>
    <row r="2" spans="1:27" ht="15" thickBot="1" x14ac:dyDescent="0.4">
      <c r="B2" s="132"/>
      <c r="C2" s="132"/>
      <c r="D2" s="133"/>
      <c r="E2" s="134"/>
      <c r="F2" s="135"/>
      <c r="L2" s="292" t="s">
        <v>7</v>
      </c>
      <c r="M2" s="293"/>
      <c r="O2" s="294" t="s">
        <v>8</v>
      </c>
      <c r="P2" s="295"/>
      <c r="R2" s="130" t="s">
        <v>20</v>
      </c>
      <c r="S2" s="136">
        <v>800</v>
      </c>
      <c r="T2" s="136">
        <v>22</v>
      </c>
      <c r="U2" s="136">
        <v>1</v>
      </c>
      <c r="V2" s="136">
        <f>T2</f>
        <v>22</v>
      </c>
      <c r="W2" s="136">
        <f>S2/36*T2*U2</f>
        <v>488.88888888888886</v>
      </c>
    </row>
    <row r="3" spans="1:27" x14ac:dyDescent="0.3">
      <c r="G3" s="137"/>
      <c r="L3" s="138" t="s">
        <v>6</v>
      </c>
      <c r="M3" s="139">
        <v>375</v>
      </c>
      <c r="O3" s="140" t="s">
        <v>63</v>
      </c>
      <c r="P3" s="141">
        <f>(2000/36)</f>
        <v>55.555555555555557</v>
      </c>
    </row>
    <row r="4" spans="1:27" ht="13.5" thickBot="1" x14ac:dyDescent="0.35">
      <c r="G4" s="142"/>
      <c r="H4" s="137"/>
      <c r="I4" s="137"/>
      <c r="J4" s="137"/>
      <c r="K4" s="137"/>
      <c r="L4" s="143" t="s">
        <v>9</v>
      </c>
      <c r="M4" s="144"/>
      <c r="O4" s="145" t="s">
        <v>202</v>
      </c>
      <c r="P4" s="146">
        <f>(800/36)</f>
        <v>22.222222222222221</v>
      </c>
      <c r="S4" s="131" t="s">
        <v>26</v>
      </c>
      <c r="T4" s="131" t="s">
        <v>27</v>
      </c>
      <c r="U4" s="131" t="s">
        <v>22</v>
      </c>
      <c r="V4" s="131" t="s">
        <v>0</v>
      </c>
    </row>
    <row r="5" spans="1:27" ht="13.5" thickBot="1" x14ac:dyDescent="0.35">
      <c r="B5" s="296" t="s">
        <v>71</v>
      </c>
      <c r="C5" s="297"/>
      <c r="D5" s="297"/>
      <c r="E5" s="297"/>
      <c r="F5" s="298"/>
      <c r="G5" s="147"/>
      <c r="L5" s="148" t="s">
        <v>10</v>
      </c>
      <c r="M5" s="149">
        <v>151.4</v>
      </c>
      <c r="O5" s="145" t="s">
        <v>18</v>
      </c>
      <c r="P5" s="146">
        <v>50</v>
      </c>
      <c r="R5" s="130" t="s">
        <v>25</v>
      </c>
      <c r="S5" s="136">
        <v>600</v>
      </c>
      <c r="T5" s="136">
        <v>1</v>
      </c>
      <c r="U5" s="136">
        <v>22</v>
      </c>
      <c r="V5" s="150">
        <f>S5/36*T5*U5</f>
        <v>366.66666666666669</v>
      </c>
    </row>
    <row r="6" spans="1:27" ht="15.75" customHeight="1" thickBot="1" x14ac:dyDescent="0.35">
      <c r="B6" s="151" t="s">
        <v>3</v>
      </c>
      <c r="C6" s="299" t="s">
        <v>66</v>
      </c>
      <c r="D6" s="300"/>
      <c r="E6" s="151" t="s">
        <v>67</v>
      </c>
      <c r="F6" s="152" t="s">
        <v>4</v>
      </c>
      <c r="L6" s="153" t="s">
        <v>157</v>
      </c>
      <c r="M6" s="154">
        <v>1</v>
      </c>
      <c r="O6" s="145"/>
      <c r="P6" s="146"/>
      <c r="U6" s="155"/>
    </row>
    <row r="7" spans="1:27" ht="13.5" thickBot="1" x14ac:dyDescent="0.35">
      <c r="A7" s="147"/>
      <c r="B7" s="156" t="s">
        <v>65</v>
      </c>
      <c r="C7" s="157">
        <v>8975</v>
      </c>
      <c r="D7" s="158" t="s">
        <v>68</v>
      </c>
      <c r="E7" s="159">
        <f>M42</f>
        <v>0.19590545579999999</v>
      </c>
      <c r="F7" s="160">
        <f>E7*C7</f>
        <v>1758.251465805</v>
      </c>
      <c r="H7" s="333"/>
      <c r="I7" s="333"/>
      <c r="L7" s="161" t="s">
        <v>194</v>
      </c>
      <c r="M7" s="162">
        <f>SUM(M3:M5)*M6</f>
        <v>526.4</v>
      </c>
      <c r="O7" s="145"/>
      <c r="P7" s="146"/>
    </row>
    <row r="8" spans="1:27" ht="13.5" thickBot="1" x14ac:dyDescent="0.35">
      <c r="B8" s="163" t="s">
        <v>64</v>
      </c>
      <c r="C8" s="163"/>
      <c r="D8" s="164"/>
      <c r="E8" s="165"/>
      <c r="F8" s="166"/>
      <c r="O8" s="145"/>
      <c r="P8" s="146"/>
    </row>
    <row r="9" spans="1:27" ht="15" thickBot="1" x14ac:dyDescent="0.4">
      <c r="B9" s="167"/>
      <c r="C9" s="167"/>
      <c r="D9" s="167"/>
      <c r="E9" s="168" t="s">
        <v>2</v>
      </c>
      <c r="F9" s="169">
        <f>SUM(F7:F8)</f>
        <v>1758.251465805</v>
      </c>
      <c r="L9" s="294" t="s">
        <v>193</v>
      </c>
      <c r="M9" s="295"/>
      <c r="O9" s="145"/>
      <c r="P9" s="146"/>
    </row>
    <row r="10" spans="1:27" ht="15" thickBot="1" x14ac:dyDescent="0.4">
      <c r="B10" s="167"/>
      <c r="C10" s="167"/>
      <c r="D10" s="167"/>
      <c r="E10" s="168" t="s">
        <v>1</v>
      </c>
      <c r="F10" s="170">
        <f>F9*G10</f>
        <v>210.99017589659999</v>
      </c>
      <c r="G10" s="171">
        <v>0.12</v>
      </c>
      <c r="L10" s="172" t="s">
        <v>195</v>
      </c>
      <c r="M10" s="173">
        <f>+M7</f>
        <v>526.4</v>
      </c>
      <c r="N10" s="174"/>
      <c r="O10" s="145"/>
      <c r="P10" s="146"/>
      <c r="Q10" s="147"/>
      <c r="R10" s="292" t="s">
        <v>19</v>
      </c>
      <c r="S10" s="293"/>
      <c r="U10" s="131" t="s">
        <v>28</v>
      </c>
      <c r="V10" s="131" t="s">
        <v>29</v>
      </c>
      <c r="W10" s="131" t="s">
        <v>30</v>
      </c>
      <c r="X10" s="131" t="s">
        <v>0</v>
      </c>
      <c r="Y10" s="175" t="s">
        <v>37</v>
      </c>
      <c r="Z10" s="175" t="s">
        <v>0</v>
      </c>
    </row>
    <row r="11" spans="1:27" ht="13.5" thickBot="1" x14ac:dyDescent="0.35">
      <c r="B11" s="176"/>
      <c r="C11" s="167"/>
      <c r="D11" s="167"/>
      <c r="E11" s="177" t="s">
        <v>0</v>
      </c>
      <c r="F11" s="178">
        <f>SUM(F9:F10)</f>
        <v>1969.2416417016</v>
      </c>
      <c r="L11" s="179" t="s">
        <v>196</v>
      </c>
      <c r="M11" s="180">
        <v>22</v>
      </c>
      <c r="N11" s="174"/>
      <c r="O11" s="145"/>
      <c r="P11" s="146"/>
      <c r="R11" s="140"/>
      <c r="S11" s="181">
        <v>0</v>
      </c>
      <c r="U11" s="136"/>
      <c r="V11" s="136"/>
      <c r="W11" s="136"/>
      <c r="X11" s="136"/>
      <c r="Y11" s="136"/>
      <c r="Z11" s="182"/>
    </row>
    <row r="12" spans="1:27" ht="13.5" thickBot="1" x14ac:dyDescent="0.35">
      <c r="C12" s="137"/>
      <c r="D12" s="137"/>
      <c r="L12" s="183" t="s">
        <v>197</v>
      </c>
      <c r="M12" s="184">
        <f>+(M10/22)*M11</f>
        <v>526.4</v>
      </c>
      <c r="N12" s="174"/>
      <c r="O12" s="145"/>
      <c r="P12" s="146"/>
      <c r="R12" s="185"/>
      <c r="S12" s="186">
        <v>0</v>
      </c>
    </row>
    <row r="13" spans="1:27" ht="13.5" thickBot="1" x14ac:dyDescent="0.35">
      <c r="B13" s="296" t="s">
        <v>61</v>
      </c>
      <c r="C13" s="297"/>
      <c r="D13" s="297"/>
      <c r="E13" s="297"/>
      <c r="F13" s="298"/>
      <c r="L13" s="187" t="s">
        <v>198</v>
      </c>
      <c r="M13" s="188">
        <v>0</v>
      </c>
      <c r="N13" s="174"/>
      <c r="O13" s="161"/>
      <c r="P13" s="146"/>
      <c r="R13" s="185"/>
      <c r="S13" s="186">
        <v>0</v>
      </c>
      <c r="U13" s="131" t="s">
        <v>31</v>
      </c>
      <c r="V13" s="131" t="s">
        <v>29</v>
      </c>
      <c r="W13" s="131" t="s">
        <v>32</v>
      </c>
      <c r="X13" s="131" t="s">
        <v>30</v>
      </c>
      <c r="Y13" s="131" t="s">
        <v>0</v>
      </c>
      <c r="Z13" s="175" t="s">
        <v>38</v>
      </c>
      <c r="AA13" s="175" t="s">
        <v>0</v>
      </c>
    </row>
    <row r="14" spans="1:27" ht="15.75" customHeight="1" thickBot="1" x14ac:dyDescent="0.35">
      <c r="B14" s="151" t="s">
        <v>62</v>
      </c>
      <c r="C14" s="299" t="s">
        <v>70</v>
      </c>
      <c r="D14" s="300"/>
      <c r="E14" s="151" t="s">
        <v>67</v>
      </c>
      <c r="F14" s="152" t="s">
        <v>4</v>
      </c>
      <c r="L14" s="189" t="s">
        <v>196</v>
      </c>
      <c r="M14" s="190">
        <v>0</v>
      </c>
      <c r="N14" s="191"/>
      <c r="O14" s="192" t="s">
        <v>0</v>
      </c>
      <c r="P14" s="193">
        <f>SUM(P3:P4:P5)+S25</f>
        <v>127.77777777777777</v>
      </c>
      <c r="R14" s="185"/>
      <c r="S14" s="186">
        <v>0</v>
      </c>
      <c r="U14" s="136"/>
      <c r="V14" s="136"/>
      <c r="W14" s="136"/>
      <c r="X14" s="136"/>
      <c r="Y14" s="136"/>
      <c r="Z14" s="182"/>
      <c r="AA14" s="182"/>
    </row>
    <row r="15" spans="1:27" ht="13.5" thickBot="1" x14ac:dyDescent="0.35">
      <c r="B15" s="194" t="s">
        <v>61</v>
      </c>
      <c r="C15" s="195">
        <f>H51</f>
        <v>168.04460449218749</v>
      </c>
      <c r="D15" s="196" t="s">
        <v>69</v>
      </c>
      <c r="E15" s="197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1.1000000000000001</v>
      </c>
      <c r="F15" s="169">
        <f>C15*E15</f>
        <v>184.84906494140625</v>
      </c>
      <c r="L15" s="198" t="s">
        <v>197</v>
      </c>
      <c r="M15" s="199">
        <f>+(M13/22)*M14</f>
        <v>0</v>
      </c>
      <c r="N15" s="137"/>
      <c r="R15" s="185"/>
      <c r="S15" s="186">
        <v>0</v>
      </c>
    </row>
    <row r="16" spans="1:27" ht="15" thickBot="1" x14ac:dyDescent="0.4">
      <c r="B16" s="163"/>
      <c r="C16" s="163"/>
      <c r="D16" s="164"/>
      <c r="E16" s="165"/>
      <c r="F16" s="200"/>
      <c r="L16" s="201" t="s">
        <v>199</v>
      </c>
      <c r="M16" s="202">
        <v>0</v>
      </c>
      <c r="O16" s="292" t="s">
        <v>11</v>
      </c>
      <c r="P16" s="293"/>
      <c r="R16" s="185"/>
      <c r="S16" s="186">
        <v>0</v>
      </c>
      <c r="U16" s="131" t="s">
        <v>33</v>
      </c>
      <c r="V16" s="131" t="s">
        <v>29</v>
      </c>
      <c r="W16" s="203" t="s">
        <v>34</v>
      </c>
      <c r="X16" s="131" t="s">
        <v>36</v>
      </c>
      <c r="Y16" s="175" t="s">
        <v>35</v>
      </c>
      <c r="Z16" s="175" t="s">
        <v>38</v>
      </c>
      <c r="AA16" s="175" t="s">
        <v>0</v>
      </c>
    </row>
    <row r="17" spans="2:27" x14ac:dyDescent="0.3">
      <c r="B17" s="167"/>
      <c r="C17" s="167"/>
      <c r="D17" s="167"/>
      <c r="E17" s="168" t="s">
        <v>2</v>
      </c>
      <c r="F17" s="169">
        <f>SUM(F15:F16)</f>
        <v>184.84906494140625</v>
      </c>
      <c r="L17" s="204" t="s">
        <v>196</v>
      </c>
      <c r="M17" s="205">
        <v>0</v>
      </c>
      <c r="N17" s="147"/>
      <c r="O17" s="206" t="s">
        <v>12</v>
      </c>
      <c r="P17" s="207">
        <v>0.13</v>
      </c>
      <c r="R17" s="185"/>
      <c r="S17" s="186">
        <v>0</v>
      </c>
      <c r="U17" s="136"/>
      <c r="V17" s="208"/>
      <c r="W17" s="208"/>
      <c r="X17" s="208"/>
      <c r="Y17" s="208"/>
      <c r="Z17" s="209"/>
      <c r="AA17" s="182">
        <f>Y17*Z17</f>
        <v>0</v>
      </c>
    </row>
    <row r="18" spans="2:27" ht="13.5" thickBot="1" x14ac:dyDescent="0.35">
      <c r="B18" s="167"/>
      <c r="C18" s="167"/>
      <c r="D18" s="167"/>
      <c r="E18" s="168" t="s">
        <v>1</v>
      </c>
      <c r="F18" s="170">
        <f>F17*G18</f>
        <v>22.181887792968748</v>
      </c>
      <c r="G18" s="171">
        <v>0.12</v>
      </c>
      <c r="L18" s="210" t="s">
        <v>197</v>
      </c>
      <c r="M18" s="211">
        <f>+(M16/22)*M17</f>
        <v>0</v>
      </c>
      <c r="O18" s="212" t="s">
        <v>13</v>
      </c>
      <c r="P18" s="213">
        <f>(M34+(M34*P27))*P17</f>
        <v>202.27671730500001</v>
      </c>
      <c r="R18" s="214"/>
      <c r="S18" s="215">
        <v>0</v>
      </c>
    </row>
    <row r="19" spans="2:27" ht="13.5" thickBot="1" x14ac:dyDescent="0.35">
      <c r="B19" s="176"/>
      <c r="C19" s="167"/>
      <c r="D19" s="167"/>
      <c r="E19" s="177" t="s">
        <v>0</v>
      </c>
      <c r="F19" s="178">
        <f>SUM(F17:F18)</f>
        <v>207.03095273437501</v>
      </c>
      <c r="L19" s="216" t="s">
        <v>200</v>
      </c>
      <c r="M19" s="217">
        <v>0</v>
      </c>
      <c r="U19" s="131" t="s">
        <v>33</v>
      </c>
      <c r="V19" s="131" t="s">
        <v>29</v>
      </c>
      <c r="W19" s="203" t="s">
        <v>34</v>
      </c>
      <c r="X19" s="131" t="s">
        <v>36</v>
      </c>
      <c r="Y19" s="175" t="s">
        <v>35</v>
      </c>
      <c r="Z19" s="175" t="s">
        <v>38</v>
      </c>
      <c r="AA19" s="175" t="s">
        <v>0</v>
      </c>
    </row>
    <row r="20" spans="2:27" x14ac:dyDescent="0.3">
      <c r="B20" s="218"/>
      <c r="C20" s="218"/>
      <c r="D20" s="218"/>
      <c r="E20" s="219"/>
      <c r="F20" s="220"/>
      <c r="L20" s="221" t="s">
        <v>196</v>
      </c>
      <c r="M20" s="222">
        <v>0</v>
      </c>
      <c r="U20" s="136"/>
      <c r="V20" s="208"/>
      <c r="W20" s="208"/>
      <c r="X20" s="208"/>
      <c r="Y20" s="208"/>
      <c r="Z20" s="209"/>
      <c r="AA20" s="182">
        <f>Y20*Z20</f>
        <v>0</v>
      </c>
    </row>
    <row r="21" spans="2:27" ht="13.5" thickBot="1" x14ac:dyDescent="0.35">
      <c r="B21" s="218"/>
      <c r="C21" s="218"/>
      <c r="D21" s="218"/>
      <c r="E21" s="219"/>
      <c r="F21" s="220"/>
      <c r="L21" s="223" t="s">
        <v>197</v>
      </c>
      <c r="M21" s="224">
        <f>+(M19/22)*M20</f>
        <v>0</v>
      </c>
    </row>
    <row r="22" spans="2:27" ht="13.5" thickBot="1" x14ac:dyDescent="0.35">
      <c r="B22" s="303"/>
      <c r="C22" s="303"/>
      <c r="D22" s="303"/>
      <c r="E22" s="303"/>
      <c r="F22" s="303"/>
      <c r="L22" s="192" t="s">
        <v>0</v>
      </c>
      <c r="M22" s="225">
        <f>+M18+M21+M15+M12</f>
        <v>526.4</v>
      </c>
    </row>
    <row r="23" spans="2:27" ht="15" thickBot="1" x14ac:dyDescent="0.4">
      <c r="B23" s="226" t="s">
        <v>72</v>
      </c>
      <c r="C23" s="227"/>
      <c r="D23" s="227"/>
      <c r="E23" s="227"/>
      <c r="F23" s="227"/>
    </row>
    <row r="24" spans="2:27" ht="13.5" thickBot="1" x14ac:dyDescent="0.35"/>
    <row r="25" spans="2:27" ht="15" thickBot="1" x14ac:dyDescent="0.4">
      <c r="B25" s="228" t="s">
        <v>62</v>
      </c>
      <c r="C25" s="229" t="s">
        <v>89</v>
      </c>
      <c r="D25" s="229" t="s">
        <v>74</v>
      </c>
      <c r="E25" s="230" t="s">
        <v>93</v>
      </c>
      <c r="F25" s="231" t="s">
        <v>75</v>
      </c>
      <c r="G25" s="230" t="s">
        <v>84</v>
      </c>
      <c r="H25" s="229" t="s">
        <v>73</v>
      </c>
      <c r="L25" s="292" t="s">
        <v>128</v>
      </c>
      <c r="M25" s="293"/>
      <c r="O25" s="232" t="s">
        <v>5</v>
      </c>
      <c r="P25" s="233">
        <f>C7</f>
        <v>8975</v>
      </c>
      <c r="R25" s="192" t="s">
        <v>0</v>
      </c>
      <c r="S25" s="234">
        <f>SUM(S11:S18)</f>
        <v>0</v>
      </c>
    </row>
    <row r="26" spans="2:27" ht="13.5" thickBot="1" x14ac:dyDescent="0.35">
      <c r="B26" s="235" t="s">
        <v>90</v>
      </c>
      <c r="C26" s="235" t="s">
        <v>86</v>
      </c>
      <c r="D26" s="235" t="s">
        <v>76</v>
      </c>
      <c r="E26" s="236">
        <v>14.7</v>
      </c>
      <c r="F26" s="237" t="s">
        <v>79</v>
      </c>
      <c r="G26" s="238" t="s">
        <v>80</v>
      </c>
      <c r="H26" s="235" t="s">
        <v>82</v>
      </c>
      <c r="L26" s="140" t="s">
        <v>130</v>
      </c>
      <c r="M26" s="239">
        <f>N55</f>
        <v>0</v>
      </c>
      <c r="O26" s="240"/>
    </row>
    <row r="27" spans="2:27" ht="13.5" thickBot="1" x14ac:dyDescent="0.35">
      <c r="B27" s="235" t="s">
        <v>90</v>
      </c>
      <c r="C27" s="235" t="s">
        <v>87</v>
      </c>
      <c r="D27" s="235" t="s">
        <v>76</v>
      </c>
      <c r="E27" s="236">
        <v>7.4</v>
      </c>
      <c r="F27" s="237" t="s">
        <v>79</v>
      </c>
      <c r="G27" s="238" t="s">
        <v>80</v>
      </c>
      <c r="H27" s="235" t="s">
        <v>82</v>
      </c>
      <c r="L27" s="185" t="s">
        <v>150</v>
      </c>
      <c r="M27" s="241">
        <f>N74*C7</f>
        <v>498.39611000000002</v>
      </c>
      <c r="O27" s="232" t="s">
        <v>15</v>
      </c>
      <c r="P27" s="242">
        <v>0.35</v>
      </c>
    </row>
    <row r="28" spans="2:27" ht="13.5" thickBot="1" x14ac:dyDescent="0.35">
      <c r="B28" s="235" t="s">
        <v>90</v>
      </c>
      <c r="C28" s="235" t="s">
        <v>88</v>
      </c>
      <c r="D28" s="235" t="s">
        <v>77</v>
      </c>
      <c r="E28" s="236">
        <v>8.3000000000000007</v>
      </c>
      <c r="F28" s="237" t="s">
        <v>79</v>
      </c>
      <c r="G28" s="238" t="s">
        <v>80</v>
      </c>
      <c r="H28" s="235" t="s">
        <v>82</v>
      </c>
      <c r="L28" s="214"/>
      <c r="M28" s="243"/>
    </row>
    <row r="29" spans="2:27" ht="13.5" thickBot="1" x14ac:dyDescent="0.35">
      <c r="B29" s="235" t="s">
        <v>90</v>
      </c>
      <c r="C29" s="235" t="s">
        <v>94</v>
      </c>
      <c r="D29" s="235" t="s">
        <v>77</v>
      </c>
      <c r="E29" s="236">
        <v>11.8</v>
      </c>
      <c r="F29" s="237" t="s">
        <v>79</v>
      </c>
      <c r="G29" s="238" t="s">
        <v>80</v>
      </c>
      <c r="H29" s="235" t="s">
        <v>82</v>
      </c>
      <c r="L29" s="192" t="s">
        <v>0</v>
      </c>
      <c r="M29" s="225">
        <f>SUM(M26:M28)</f>
        <v>498.39611000000002</v>
      </c>
      <c r="O29" s="341" t="s">
        <v>203</v>
      </c>
      <c r="P29" s="342"/>
    </row>
    <row r="30" spans="2:27" ht="13.5" thickBot="1" x14ac:dyDescent="0.35">
      <c r="B30" s="235" t="s">
        <v>91</v>
      </c>
      <c r="C30" s="235" t="s">
        <v>95</v>
      </c>
      <c r="D30" s="235" t="s">
        <v>76</v>
      </c>
      <c r="E30" s="236">
        <v>44</v>
      </c>
      <c r="F30" s="237" t="s">
        <v>78</v>
      </c>
      <c r="G30" s="238" t="s">
        <v>81</v>
      </c>
      <c r="H30" s="235" t="s">
        <v>83</v>
      </c>
      <c r="O30" s="336" t="s">
        <v>38</v>
      </c>
      <c r="P30" s="337">
        <f>M22</f>
        <v>526.4</v>
      </c>
    </row>
    <row r="31" spans="2:27" ht="15" thickBot="1" x14ac:dyDescent="0.4">
      <c r="B31" s="235" t="s">
        <v>91</v>
      </c>
      <c r="C31" s="235" t="s">
        <v>96</v>
      </c>
      <c r="D31" s="235" t="s">
        <v>76</v>
      </c>
      <c r="E31" s="236">
        <v>22</v>
      </c>
      <c r="F31" s="237" t="s">
        <v>78</v>
      </c>
      <c r="G31" s="238" t="s">
        <v>81</v>
      </c>
      <c r="H31" s="235" t="s">
        <v>83</v>
      </c>
      <c r="L31" s="292" t="s">
        <v>188</v>
      </c>
      <c r="M31" s="293"/>
      <c r="O31" s="336" t="s">
        <v>204</v>
      </c>
      <c r="P31" s="338">
        <f>M29</f>
        <v>498.39611000000002</v>
      </c>
    </row>
    <row r="32" spans="2:27" x14ac:dyDescent="0.3">
      <c r="B32" s="235" t="s">
        <v>91</v>
      </c>
      <c r="C32" s="235" t="s">
        <v>97</v>
      </c>
      <c r="D32" s="235" t="s">
        <v>77</v>
      </c>
      <c r="E32" s="236">
        <v>24.9</v>
      </c>
      <c r="F32" s="237" t="s">
        <v>78</v>
      </c>
      <c r="G32" s="238" t="s">
        <v>81</v>
      </c>
      <c r="H32" s="235" t="s">
        <v>83</v>
      </c>
      <c r="L32" s="244" t="s">
        <v>189</v>
      </c>
      <c r="M32" s="245">
        <f>SUM(M29+M22)</f>
        <v>1024.79611</v>
      </c>
      <c r="O32" s="336" t="s">
        <v>8</v>
      </c>
      <c r="P32" s="338">
        <f>M33</f>
        <v>127.77777777777777</v>
      </c>
    </row>
    <row r="33" spans="2:18" ht="13.5" thickBot="1" x14ac:dyDescent="0.35">
      <c r="B33" s="235" t="s">
        <v>91</v>
      </c>
      <c r="C33" s="235" t="s">
        <v>98</v>
      </c>
      <c r="D33" s="235" t="s">
        <v>77</v>
      </c>
      <c r="E33" s="236">
        <v>28.1</v>
      </c>
      <c r="F33" s="237" t="s">
        <v>78</v>
      </c>
      <c r="G33" s="238" t="s">
        <v>81</v>
      </c>
      <c r="H33" s="235" t="s">
        <v>83</v>
      </c>
      <c r="L33" s="246" t="str">
        <f>O2</f>
        <v>Recursos Varios</v>
      </c>
      <c r="M33" s="247">
        <f>P14</f>
        <v>127.77777777777777</v>
      </c>
      <c r="O33" s="339" t="s">
        <v>205</v>
      </c>
      <c r="P33" s="340">
        <f>SUM(P30:P32)</f>
        <v>1152.5738877777778</v>
      </c>
    </row>
    <row r="34" spans="2:18" ht="13.5" thickBot="1" x14ac:dyDescent="0.35">
      <c r="B34" s="248"/>
      <c r="L34" s="192" t="s">
        <v>0</v>
      </c>
      <c r="M34" s="249">
        <f>SUM(M32:M33)</f>
        <v>1152.5738877777778</v>
      </c>
    </row>
    <row r="35" spans="2:18" ht="13.5" thickBot="1" x14ac:dyDescent="0.35">
      <c r="O35" s="334" t="s">
        <v>206</v>
      </c>
      <c r="P35" s="335">
        <v>1759.32</v>
      </c>
    </row>
    <row r="36" spans="2:18" ht="15" thickBot="1" x14ac:dyDescent="0.4">
      <c r="G36" s="250" t="s">
        <v>92</v>
      </c>
      <c r="H36" s="251">
        <f>C7</f>
        <v>8975</v>
      </c>
      <c r="L36" s="301" t="s">
        <v>201</v>
      </c>
      <c r="M36" s="302"/>
      <c r="R36" s="137"/>
    </row>
    <row r="37" spans="2:18" x14ac:dyDescent="0.3">
      <c r="G37" s="252" t="s">
        <v>89</v>
      </c>
      <c r="H37" s="253" t="s">
        <v>88</v>
      </c>
      <c r="L37" s="254" t="str">
        <f>L31</f>
        <v>Total Costo Operativo</v>
      </c>
      <c r="M37" s="245">
        <f>M34</f>
        <v>1152.5738877777778</v>
      </c>
      <c r="N37" s="255"/>
      <c r="O37" s="344" t="s">
        <v>207</v>
      </c>
      <c r="P37" s="345">
        <f>P35-P33</f>
        <v>606.74611222222211</v>
      </c>
    </row>
    <row r="38" spans="2:18" ht="13.5" thickBot="1" x14ac:dyDescent="0.35">
      <c r="G38" s="252" t="s">
        <v>74</v>
      </c>
      <c r="H38" s="253" t="s">
        <v>77</v>
      </c>
      <c r="L38" s="246" t="s">
        <v>14</v>
      </c>
      <c r="M38" s="256">
        <f>M37*P27</f>
        <v>403.40086072222221</v>
      </c>
      <c r="O38" s="336" t="s">
        <v>211</v>
      </c>
      <c r="P38" s="343">
        <f>P37*35%</f>
        <v>212.36113927777774</v>
      </c>
    </row>
    <row r="39" spans="2:18" x14ac:dyDescent="0.3">
      <c r="B39" s="257" t="s">
        <v>115</v>
      </c>
      <c r="C39" s="257" t="s">
        <v>119</v>
      </c>
      <c r="G39" s="252" t="s">
        <v>73</v>
      </c>
      <c r="H39" s="253" t="s">
        <v>82</v>
      </c>
      <c r="O39" s="336" t="s">
        <v>208</v>
      </c>
      <c r="P39" s="343">
        <f>P38*50%</f>
        <v>106.18056963888887</v>
      </c>
    </row>
    <row r="40" spans="2:18" ht="15" thickBot="1" x14ac:dyDescent="0.4">
      <c r="B40" s="238" t="s">
        <v>109</v>
      </c>
      <c r="C40" s="258">
        <v>1.25</v>
      </c>
      <c r="G40" s="259" t="s">
        <v>85</v>
      </c>
      <c r="H40" s="260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O40" s="336" t="s">
        <v>209</v>
      </c>
      <c r="P40" s="343">
        <f>P38*50%</f>
        <v>106.18056963888887</v>
      </c>
    </row>
    <row r="41" spans="2:18" ht="13.5" thickBot="1" x14ac:dyDescent="0.35">
      <c r="B41" s="238" t="s">
        <v>110</v>
      </c>
      <c r="C41" s="258">
        <v>1.1000000000000001</v>
      </c>
      <c r="L41" s="261" t="s">
        <v>16</v>
      </c>
      <c r="M41" s="262">
        <f>(M37+P18)/P25</f>
        <v>0.15095828468888889</v>
      </c>
    </row>
    <row r="42" spans="2:18" ht="13.5" thickBot="1" x14ac:dyDescent="0.35">
      <c r="B42" s="238" t="s">
        <v>111</v>
      </c>
      <c r="C42" s="258">
        <v>1</v>
      </c>
      <c r="G42" s="136" t="s">
        <v>100</v>
      </c>
      <c r="H42" s="263">
        <f>H36*H40</f>
        <v>74492.5</v>
      </c>
      <c r="I42" s="264" t="s">
        <v>99</v>
      </c>
      <c r="L42" s="261" t="s">
        <v>17</v>
      </c>
      <c r="M42" s="262">
        <f>(M37+M38+P18)/P25</f>
        <v>0.19590545579999999</v>
      </c>
      <c r="O42" s="334" t="s">
        <v>210</v>
      </c>
      <c r="P42" s="335">
        <f>P37-P38</f>
        <v>394.38497294444437</v>
      </c>
    </row>
    <row r="43" spans="2:18" ht="13.5" thickBot="1" x14ac:dyDescent="0.35">
      <c r="B43" s="238" t="s">
        <v>112</v>
      </c>
      <c r="C43" s="258">
        <v>0.85</v>
      </c>
      <c r="G43" s="136" t="s">
        <v>101</v>
      </c>
      <c r="H43" s="263">
        <v>1024</v>
      </c>
      <c r="I43" s="264" t="s">
        <v>99</v>
      </c>
    </row>
    <row r="44" spans="2:18" ht="13.5" thickBot="1" x14ac:dyDescent="0.35">
      <c r="B44" s="238" t="s">
        <v>113</v>
      </c>
      <c r="C44" s="258">
        <v>0.75</v>
      </c>
      <c r="G44" s="136" t="s">
        <v>102</v>
      </c>
      <c r="H44" s="265">
        <v>0.05</v>
      </c>
      <c r="I44" s="264"/>
      <c r="K44" s="296" t="s">
        <v>129</v>
      </c>
      <c r="L44" s="297"/>
      <c r="M44" s="297"/>
      <c r="N44" s="298"/>
    </row>
    <row r="45" spans="2:18" ht="13.5" thickBot="1" x14ac:dyDescent="0.35">
      <c r="B45" s="238" t="s">
        <v>114</v>
      </c>
      <c r="C45" s="258">
        <v>0.6</v>
      </c>
      <c r="K45" s="266" t="s">
        <v>52</v>
      </c>
      <c r="L45" s="266" t="s">
        <v>62</v>
      </c>
      <c r="M45" s="266" t="s">
        <v>67</v>
      </c>
      <c r="N45" s="266" t="s">
        <v>0</v>
      </c>
    </row>
    <row r="46" spans="2:18" ht="14.5" x14ac:dyDescent="0.3">
      <c r="B46" s="238" t="s">
        <v>116</v>
      </c>
      <c r="C46" s="258">
        <v>0.5</v>
      </c>
      <c r="G46" s="136" t="s">
        <v>103</v>
      </c>
      <c r="H46" s="263">
        <f>(H42*H44)+H42</f>
        <v>78217.125</v>
      </c>
      <c r="I46" s="264" t="s">
        <v>99</v>
      </c>
      <c r="K46" s="313">
        <v>0</v>
      </c>
      <c r="L46" s="267" t="s">
        <v>120</v>
      </c>
      <c r="M46" s="316">
        <v>22000</v>
      </c>
      <c r="N46" s="316">
        <f>M46*K46</f>
        <v>0</v>
      </c>
    </row>
    <row r="47" spans="2:18" ht="14.5" x14ac:dyDescent="0.3">
      <c r="B47" s="238" t="s">
        <v>118</v>
      </c>
      <c r="C47" s="258">
        <v>0.35</v>
      </c>
      <c r="G47" s="136" t="s">
        <v>104</v>
      </c>
      <c r="H47" s="268">
        <f>H46/H43</f>
        <v>76.3839111328125</v>
      </c>
      <c r="I47" s="264" t="s">
        <v>106</v>
      </c>
      <c r="K47" s="314"/>
      <c r="L47" s="269" t="s">
        <v>121</v>
      </c>
      <c r="M47" s="317"/>
      <c r="N47" s="317"/>
    </row>
    <row r="48" spans="2:18" ht="14.5" x14ac:dyDescent="0.3">
      <c r="B48" s="238" t="s">
        <v>117</v>
      </c>
      <c r="C48" s="258">
        <v>0.25</v>
      </c>
      <c r="G48" s="136" t="s">
        <v>105</v>
      </c>
      <c r="H48" s="263">
        <f>H46*I48</f>
        <v>7821.7125000000005</v>
      </c>
      <c r="I48" s="270">
        <v>0.1</v>
      </c>
      <c r="K48" s="314"/>
      <c r="L48" s="269" t="s">
        <v>122</v>
      </c>
      <c r="M48" s="317"/>
      <c r="N48" s="317"/>
    </row>
    <row r="49" spans="7:14" ht="14.5" x14ac:dyDescent="0.3">
      <c r="G49" s="136" t="s">
        <v>107</v>
      </c>
      <c r="H49" s="271">
        <f>H48*12</f>
        <v>93860.55</v>
      </c>
      <c r="I49" s="264" t="s">
        <v>99</v>
      </c>
      <c r="K49" s="314"/>
      <c r="L49" s="269" t="s">
        <v>123</v>
      </c>
      <c r="M49" s="317"/>
      <c r="N49" s="317"/>
    </row>
    <row r="50" spans="7:14" ht="14.5" x14ac:dyDescent="0.3">
      <c r="K50" s="314"/>
      <c r="L50" s="269" t="s">
        <v>124</v>
      </c>
      <c r="M50" s="317"/>
      <c r="N50" s="317"/>
    </row>
    <row r="51" spans="7:14" ht="15" thickBot="1" x14ac:dyDescent="0.4">
      <c r="G51" s="272" t="s">
        <v>108</v>
      </c>
      <c r="H51" s="273">
        <f>(H46+H49)/H43</f>
        <v>168.04460449218749</v>
      </c>
      <c r="I51" s="274" t="s">
        <v>106</v>
      </c>
      <c r="K51" s="315"/>
      <c r="L51" s="275" t="s">
        <v>125</v>
      </c>
      <c r="M51" s="318"/>
      <c r="N51" s="318"/>
    </row>
    <row r="52" spans="7:14" ht="13.5" thickBot="1" x14ac:dyDescent="0.35">
      <c r="K52" s="276">
        <v>0</v>
      </c>
      <c r="L52" s="277" t="s">
        <v>126</v>
      </c>
      <c r="M52" s="278">
        <v>5000</v>
      </c>
      <c r="N52" s="278">
        <f>M52*K52</f>
        <v>0</v>
      </c>
    </row>
    <row r="53" spans="7:14" ht="13.5" thickBot="1" x14ac:dyDescent="0.35">
      <c r="K53" s="276">
        <v>0</v>
      </c>
      <c r="L53" s="277" t="s">
        <v>127</v>
      </c>
      <c r="M53" s="278">
        <v>9900</v>
      </c>
      <c r="N53" s="278">
        <f>M53*K53</f>
        <v>0</v>
      </c>
    </row>
    <row r="54" spans="7:14" ht="13.5" thickBot="1" x14ac:dyDescent="0.35"/>
    <row r="55" spans="7:14" ht="13.5" thickBot="1" x14ac:dyDescent="0.35">
      <c r="M55" s="151" t="s">
        <v>0</v>
      </c>
      <c r="N55" s="278">
        <f>SUM(N46:N53)</f>
        <v>0</v>
      </c>
    </row>
    <row r="57" spans="7:14" ht="13.5" thickBot="1" x14ac:dyDescent="0.35"/>
    <row r="58" spans="7:14" ht="14.5" x14ac:dyDescent="0.35">
      <c r="K58" s="304" t="s">
        <v>131</v>
      </c>
      <c r="L58" s="305"/>
      <c r="M58" s="305"/>
      <c r="N58" s="306"/>
    </row>
    <row r="59" spans="7:14" ht="14.5" x14ac:dyDescent="0.35">
      <c r="K59" s="307" t="s">
        <v>132</v>
      </c>
      <c r="L59" s="308"/>
      <c r="M59" s="308"/>
      <c r="N59" s="309"/>
    </row>
    <row r="60" spans="7:14" ht="15" thickBot="1" x14ac:dyDescent="0.4">
      <c r="K60" s="310" t="s">
        <v>190</v>
      </c>
      <c r="L60" s="311"/>
      <c r="M60" s="311"/>
      <c r="N60" s="312"/>
    </row>
    <row r="61" spans="7:14" ht="13.5" thickBot="1" x14ac:dyDescent="0.35">
      <c r="K61" s="266" t="s">
        <v>52</v>
      </c>
      <c r="L61" s="266" t="s">
        <v>133</v>
      </c>
      <c r="M61" s="266" t="s">
        <v>134</v>
      </c>
      <c r="N61" s="266" t="s">
        <v>135</v>
      </c>
    </row>
    <row r="62" spans="7:14" x14ac:dyDescent="0.3">
      <c r="K62" s="279">
        <v>0</v>
      </c>
      <c r="L62" s="280" t="s">
        <v>136</v>
      </c>
      <c r="M62" s="281" t="s">
        <v>137</v>
      </c>
      <c r="N62" s="282">
        <v>0</v>
      </c>
    </row>
    <row r="63" spans="7:14" x14ac:dyDescent="0.3">
      <c r="K63" s="279">
        <v>0</v>
      </c>
      <c r="L63" s="283" t="s">
        <v>138</v>
      </c>
      <c r="M63" s="279" t="s">
        <v>139</v>
      </c>
      <c r="N63" s="284">
        <v>859.68</v>
      </c>
    </row>
    <row r="64" spans="7:14" x14ac:dyDescent="0.3">
      <c r="K64" s="279">
        <v>0</v>
      </c>
      <c r="L64" s="283" t="s">
        <v>140</v>
      </c>
      <c r="M64" s="279" t="s">
        <v>141</v>
      </c>
      <c r="N64" s="284">
        <v>3253</v>
      </c>
    </row>
    <row r="65" spans="11:14" x14ac:dyDescent="0.3">
      <c r="K65" s="279">
        <v>0</v>
      </c>
      <c r="L65" s="283" t="s">
        <v>142</v>
      </c>
      <c r="M65" s="279" t="s">
        <v>143</v>
      </c>
      <c r="N65" s="284">
        <v>0</v>
      </c>
    </row>
    <row r="66" spans="11:14" x14ac:dyDescent="0.3">
      <c r="K66" s="279">
        <v>0</v>
      </c>
      <c r="L66" s="283" t="s">
        <v>144</v>
      </c>
      <c r="M66" s="279" t="s">
        <v>145</v>
      </c>
      <c r="N66" s="284">
        <v>520.48</v>
      </c>
    </row>
    <row r="67" spans="11:14" x14ac:dyDescent="0.3">
      <c r="K67" s="279">
        <v>0</v>
      </c>
      <c r="L67" s="283" t="s">
        <v>146</v>
      </c>
      <c r="M67" s="279" t="s">
        <v>147</v>
      </c>
      <c r="N67" s="284">
        <v>920</v>
      </c>
    </row>
    <row r="68" spans="11:14" ht="13.5" thickBot="1" x14ac:dyDescent="0.35">
      <c r="K68" s="285">
        <v>0</v>
      </c>
      <c r="L68" s="286" t="s">
        <v>148</v>
      </c>
      <c r="M68" s="285" t="s">
        <v>149</v>
      </c>
      <c r="N68" s="287">
        <v>0</v>
      </c>
    </row>
    <row r="69" spans="11:14" ht="13.5" thickBot="1" x14ac:dyDescent="0.35"/>
    <row r="70" spans="11:14" ht="15" thickBot="1" x14ac:dyDescent="0.35">
      <c r="M70" s="288" t="s">
        <v>0</v>
      </c>
      <c r="N70" s="278">
        <f>SUM(N62:N69)</f>
        <v>5553.16</v>
      </c>
    </row>
    <row r="71" spans="11:14" ht="13.5" thickBot="1" x14ac:dyDescent="0.35"/>
    <row r="72" spans="11:14" ht="15" thickBot="1" x14ac:dyDescent="0.35">
      <c r="M72" s="288" t="s">
        <v>191</v>
      </c>
      <c r="N72" s="289">
        <v>100000</v>
      </c>
    </row>
    <row r="73" spans="11:14" ht="13.5" thickBot="1" x14ac:dyDescent="0.35"/>
    <row r="74" spans="11:14" ht="15" thickBot="1" x14ac:dyDescent="0.35">
      <c r="M74" s="290" t="s">
        <v>192</v>
      </c>
      <c r="N74" s="291">
        <f>N70/N72</f>
        <v>5.55316E-2</v>
      </c>
    </row>
  </sheetData>
  <mergeCells count="21">
    <mergeCell ref="K58:N58"/>
    <mergeCell ref="K59:N59"/>
    <mergeCell ref="K60:N60"/>
    <mergeCell ref="K44:N44"/>
    <mergeCell ref="K46:K51"/>
    <mergeCell ref="M46:M51"/>
    <mergeCell ref="N46:N51"/>
    <mergeCell ref="R10:S10"/>
    <mergeCell ref="L31:M31"/>
    <mergeCell ref="O16:P16"/>
    <mergeCell ref="B13:F13"/>
    <mergeCell ref="L36:M36"/>
    <mergeCell ref="B22:F22"/>
    <mergeCell ref="O29:P29"/>
    <mergeCell ref="L2:M2"/>
    <mergeCell ref="O2:P2"/>
    <mergeCell ref="B5:F5"/>
    <mergeCell ref="L9:M9"/>
    <mergeCell ref="L25:M25"/>
    <mergeCell ref="C6:D6"/>
    <mergeCell ref="C14:D14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319" t="s">
        <v>40</v>
      </c>
      <c r="D2" s="320"/>
      <c r="E2" s="320"/>
      <c r="F2" s="320"/>
      <c r="G2" s="321"/>
    </row>
    <row r="3" spans="3:18" ht="44" thickBot="1" x14ac:dyDescent="0.4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22" t="s">
        <v>40</v>
      </c>
      <c r="N3" s="323"/>
      <c r="O3" s="323"/>
      <c r="P3" s="323"/>
      <c r="Q3" s="324"/>
    </row>
    <row r="4" spans="3:18" ht="29.5" thickBot="1" x14ac:dyDescent="0.4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" thickBot="1" x14ac:dyDescent="0.4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" thickBot="1" x14ac:dyDescent="0.4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" thickBot="1" x14ac:dyDescent="0.4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35">
      <c r="G10" s="7">
        <f>G7+83.22</f>
        <v>115.67454545454548</v>
      </c>
    </row>
    <row r="13" spans="3:18" ht="15" thickBot="1" x14ac:dyDescent="0.4">
      <c r="H13" s="36" t="s">
        <v>50</v>
      </c>
      <c r="N13" s="36" t="s">
        <v>38</v>
      </c>
    </row>
    <row r="14" spans="3:18" ht="15" thickBot="1" x14ac:dyDescent="0.4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" thickBot="1" x14ac:dyDescent="0.4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" thickBot="1" x14ac:dyDescent="0.4"/>
    <row r="17" spans="2:17" x14ac:dyDescent="0.3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3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" thickBot="1" x14ac:dyDescent="0.4">
      <c r="N19" s="50"/>
      <c r="O19" s="52"/>
      <c r="P19" s="52"/>
      <c r="Q19" s="53"/>
    </row>
    <row r="20" spans="2:17" ht="15" thickBot="1" x14ac:dyDescent="0.4">
      <c r="C20" s="325" t="s">
        <v>39</v>
      </c>
      <c r="D20" s="326"/>
      <c r="E20" s="326"/>
      <c r="F20" s="327"/>
      <c r="H20" s="54" t="s">
        <v>57</v>
      </c>
      <c r="I20" s="55">
        <v>3.79</v>
      </c>
    </row>
    <row r="21" spans="2:17" ht="15" thickBot="1" x14ac:dyDescent="0.4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" thickBot="1" x14ac:dyDescent="0.4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5.5" thickTop="1" thickBot="1" x14ac:dyDescent="0.4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5.5" thickTop="1" thickBot="1" x14ac:dyDescent="0.4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5.5" thickTop="1" thickBot="1" x14ac:dyDescent="0.4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5.5" thickTop="1" thickBot="1" x14ac:dyDescent="0.4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5.5" thickTop="1" thickBot="1" x14ac:dyDescent="0.4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35">
      <c r="C28" s="1"/>
      <c r="D28" s="1"/>
      <c r="E28" s="4" t="s">
        <v>2</v>
      </c>
      <c r="F28" s="3">
        <f>SUM(F22:F27)</f>
        <v>173.90633333333332</v>
      </c>
    </row>
    <row r="29" spans="2:17" ht="15" thickBot="1" x14ac:dyDescent="0.4">
      <c r="C29" s="1"/>
      <c r="D29" s="1"/>
      <c r="E29" s="4" t="s">
        <v>1</v>
      </c>
      <c r="F29" s="3">
        <f>F28*12%</f>
        <v>20.868759999999998</v>
      </c>
    </row>
    <row r="30" spans="2:17" ht="15" thickBot="1" x14ac:dyDescent="0.4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830C0-864F-43B7-AB7C-109A862C0B77}">
  <dimension ref="A3:KG29"/>
  <sheetViews>
    <sheetView zoomScale="70" zoomScaleNormal="70" workbookViewId="0">
      <selection activeCell="I15" sqref="I15"/>
    </sheetView>
  </sheetViews>
  <sheetFormatPr baseColWidth="10" defaultColWidth="11.453125" defaultRowHeight="14.5" x14ac:dyDescent="0.35"/>
  <cols>
    <col min="1" max="1" width="15.81640625" style="82" customWidth="1"/>
    <col min="2" max="2" width="3.54296875" style="82" customWidth="1"/>
    <col min="3" max="3" width="32.81640625" style="82" customWidth="1"/>
    <col min="4" max="4" width="17.81640625" style="82" bestFit="1" customWidth="1"/>
    <col min="5" max="5" width="17.7265625" style="82" customWidth="1"/>
    <col min="6" max="7" width="20.54296875" style="82" customWidth="1"/>
    <col min="8" max="8" width="5.26953125" style="82" customWidth="1"/>
    <col min="9" max="9" width="16.1796875" style="82" customWidth="1"/>
    <col min="10" max="11" width="2.81640625" style="82" customWidth="1"/>
    <col min="12" max="293" width="2.54296875" style="82" customWidth="1"/>
    <col min="294" max="16384" width="11.453125" style="82"/>
  </cols>
  <sheetData>
    <row r="3" spans="1:293" ht="18.5" x14ac:dyDescent="0.45">
      <c r="C3" s="330" t="s">
        <v>151</v>
      </c>
      <c r="D3" s="330"/>
      <c r="E3" s="330"/>
      <c r="F3" s="330"/>
      <c r="G3" s="330"/>
      <c r="H3" s="83"/>
      <c r="I3" s="83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332"/>
      <c r="AL3" s="332"/>
      <c r="AM3" s="332"/>
      <c r="AN3" s="332"/>
      <c r="AO3" s="332"/>
      <c r="AP3" s="332"/>
      <c r="AQ3" s="332"/>
      <c r="AR3" s="332"/>
      <c r="AS3" s="332"/>
      <c r="AT3" s="332"/>
      <c r="AU3" s="332"/>
      <c r="AV3" s="332"/>
      <c r="AW3" s="332"/>
      <c r="AX3" s="332"/>
      <c r="AY3" s="332"/>
      <c r="AZ3" s="332"/>
      <c r="BA3" s="332"/>
      <c r="BB3" s="332"/>
      <c r="BC3" s="332"/>
      <c r="BD3" s="332"/>
      <c r="BE3" s="332"/>
      <c r="BF3" s="332"/>
      <c r="BG3" s="332"/>
      <c r="BH3" s="332"/>
      <c r="BI3" s="332"/>
      <c r="BJ3" s="332"/>
      <c r="BK3" s="332"/>
      <c r="BL3" s="332"/>
      <c r="BM3" s="332"/>
      <c r="BN3" s="332"/>
      <c r="BO3" s="332"/>
      <c r="BP3" s="332"/>
      <c r="BQ3" s="332"/>
      <c r="BR3" s="332"/>
      <c r="BS3" s="332"/>
      <c r="BT3" s="332"/>
      <c r="BU3" s="332"/>
      <c r="BV3" s="332"/>
      <c r="BW3" s="332"/>
      <c r="BX3" s="332"/>
      <c r="BY3" s="332"/>
      <c r="BZ3" s="332"/>
      <c r="CA3" s="332"/>
      <c r="CB3" s="332"/>
      <c r="CC3" s="332"/>
      <c r="CD3" s="332"/>
      <c r="CE3" s="332"/>
      <c r="CF3" s="332"/>
      <c r="CG3" s="332"/>
      <c r="CH3" s="332"/>
      <c r="CI3" s="332"/>
      <c r="CJ3" s="332"/>
      <c r="CK3" s="332"/>
      <c r="CL3" s="332"/>
      <c r="CM3" s="332"/>
      <c r="CN3" s="332"/>
      <c r="CO3" s="332"/>
      <c r="CP3" s="332"/>
      <c r="CQ3" s="332"/>
      <c r="CR3" s="332"/>
      <c r="CS3" s="332"/>
      <c r="CT3" s="332"/>
      <c r="CU3" s="332"/>
      <c r="CV3" s="332"/>
      <c r="CW3" s="332"/>
      <c r="CX3" s="332"/>
      <c r="CY3" s="332"/>
      <c r="CZ3" s="332"/>
      <c r="DA3" s="332"/>
      <c r="DB3" s="332"/>
      <c r="DC3" s="332"/>
      <c r="DD3" s="332"/>
      <c r="DE3" s="332"/>
      <c r="DF3" s="332"/>
      <c r="DG3" s="332"/>
      <c r="DH3" s="332"/>
      <c r="DI3" s="332"/>
      <c r="DJ3" s="332"/>
      <c r="DK3" s="332"/>
      <c r="DL3" s="332"/>
      <c r="DM3" s="332"/>
      <c r="DN3" s="332"/>
      <c r="DO3" s="332"/>
      <c r="DP3" s="332"/>
      <c r="DQ3" s="332"/>
      <c r="DR3" s="332"/>
      <c r="DS3" s="332"/>
      <c r="DT3" s="332"/>
      <c r="DU3" s="332"/>
      <c r="DV3" s="332"/>
      <c r="DW3" s="332"/>
      <c r="DX3" s="332"/>
      <c r="DY3" s="332"/>
      <c r="DZ3" s="332"/>
      <c r="EA3" s="332"/>
      <c r="EB3" s="332"/>
      <c r="EC3" s="332"/>
      <c r="ED3" s="332"/>
      <c r="EE3" s="332"/>
      <c r="EF3" s="332"/>
      <c r="EG3" s="332"/>
      <c r="EH3" s="332"/>
      <c r="EI3" s="332"/>
      <c r="EJ3" s="332"/>
      <c r="EK3" s="332"/>
      <c r="EL3" s="332"/>
      <c r="EM3" s="328"/>
      <c r="EN3" s="329"/>
      <c r="EO3" s="329"/>
      <c r="EP3" s="329"/>
      <c r="EQ3" s="329"/>
      <c r="ER3" s="329"/>
      <c r="ES3" s="329"/>
      <c r="ET3" s="329"/>
      <c r="EU3" s="329"/>
      <c r="EV3" s="329"/>
      <c r="EW3" s="329"/>
      <c r="EX3" s="329"/>
      <c r="EY3" s="329"/>
      <c r="EZ3" s="329"/>
      <c r="FA3" s="329"/>
      <c r="FB3" s="329"/>
      <c r="FC3" s="329"/>
      <c r="FD3" s="329"/>
      <c r="FE3" s="329"/>
      <c r="FF3" s="329"/>
      <c r="FG3" s="329"/>
      <c r="FH3" s="329"/>
      <c r="FI3" s="328"/>
      <c r="FJ3" s="329"/>
      <c r="FK3" s="329"/>
      <c r="FL3" s="329"/>
      <c r="FM3" s="329"/>
      <c r="FN3" s="329"/>
      <c r="FO3" s="329"/>
      <c r="FP3" s="329"/>
      <c r="FQ3" s="329"/>
      <c r="FR3" s="329"/>
      <c r="FS3" s="329"/>
      <c r="FT3" s="329"/>
      <c r="FU3" s="329"/>
      <c r="FV3" s="329"/>
      <c r="FW3" s="329"/>
      <c r="FX3" s="329"/>
      <c r="FY3" s="329"/>
      <c r="FZ3" s="329"/>
      <c r="GA3" s="329"/>
      <c r="GB3" s="329"/>
      <c r="GC3" s="328"/>
      <c r="GD3" s="329"/>
      <c r="GE3" s="329"/>
      <c r="GF3" s="329"/>
      <c r="GG3" s="329"/>
      <c r="GH3" s="329"/>
      <c r="GI3" s="329"/>
      <c r="GJ3" s="329"/>
      <c r="GK3" s="329"/>
      <c r="GL3" s="329"/>
      <c r="GM3" s="329"/>
      <c r="GN3" s="329"/>
      <c r="GO3" s="329"/>
      <c r="GP3" s="329"/>
      <c r="GQ3" s="329"/>
      <c r="GR3" s="329"/>
      <c r="GS3" s="329"/>
      <c r="GT3" s="329"/>
      <c r="GU3" s="329"/>
      <c r="GV3" s="329"/>
      <c r="GW3" s="329"/>
      <c r="GX3" s="329"/>
      <c r="GY3" s="329"/>
      <c r="GZ3" s="328"/>
      <c r="HA3" s="329"/>
      <c r="HB3" s="329"/>
      <c r="HC3" s="329"/>
      <c r="HD3" s="329"/>
      <c r="HE3" s="329"/>
      <c r="HF3" s="329"/>
      <c r="HG3" s="329"/>
      <c r="HH3" s="329"/>
      <c r="HI3" s="329"/>
      <c r="HJ3" s="329"/>
      <c r="HK3" s="329"/>
      <c r="HL3" s="329"/>
      <c r="HM3" s="329"/>
      <c r="HN3" s="329"/>
      <c r="HO3" s="329"/>
      <c r="HP3" s="329"/>
      <c r="HQ3" s="329"/>
      <c r="HR3" s="329"/>
      <c r="HS3" s="329"/>
      <c r="HT3" s="328"/>
      <c r="HU3" s="329"/>
      <c r="HV3" s="329"/>
      <c r="HW3" s="329"/>
      <c r="HX3" s="329"/>
      <c r="HY3" s="329"/>
      <c r="HZ3" s="329"/>
      <c r="IA3" s="329"/>
      <c r="IB3" s="329"/>
      <c r="IC3" s="329"/>
      <c r="ID3" s="329"/>
      <c r="IE3" s="329"/>
      <c r="IF3" s="329"/>
      <c r="IG3" s="329"/>
      <c r="IH3" s="329"/>
      <c r="II3" s="329"/>
      <c r="IJ3" s="329"/>
      <c r="IK3" s="329"/>
      <c r="IL3" s="329"/>
      <c r="IM3" s="329"/>
      <c r="IN3" s="329"/>
      <c r="IO3" s="329"/>
      <c r="IP3" s="329"/>
      <c r="IQ3" s="328"/>
      <c r="IR3" s="329"/>
      <c r="IS3" s="329"/>
      <c r="IT3" s="329"/>
      <c r="IU3" s="329"/>
      <c r="IV3" s="329"/>
      <c r="IW3" s="329"/>
      <c r="IX3" s="329"/>
      <c r="IY3" s="329"/>
      <c r="IZ3" s="329"/>
      <c r="JA3" s="329"/>
      <c r="JB3" s="329"/>
      <c r="JC3" s="329"/>
      <c r="JD3" s="329"/>
      <c r="JE3" s="329"/>
      <c r="JF3" s="329"/>
      <c r="JG3" s="329"/>
      <c r="JH3" s="329"/>
      <c r="JI3" s="329"/>
      <c r="JJ3" s="329"/>
      <c r="JK3" s="329"/>
      <c r="JL3" s="329"/>
      <c r="JM3" s="329"/>
      <c r="JN3" s="329"/>
      <c r="JO3" s="329"/>
      <c r="JP3" s="329"/>
      <c r="JQ3" s="329"/>
      <c r="JR3" s="329"/>
      <c r="JS3" s="329"/>
      <c r="JT3" s="329"/>
      <c r="JU3" s="329"/>
      <c r="JV3" s="329"/>
      <c r="JW3" s="329"/>
      <c r="JX3" s="329"/>
      <c r="JY3" s="329"/>
      <c r="JZ3" s="329"/>
      <c r="KA3" s="329"/>
      <c r="KB3" s="329"/>
      <c r="KC3" s="329"/>
      <c r="KD3" s="329"/>
      <c r="KE3" s="329"/>
      <c r="KF3" s="329"/>
      <c r="KG3" s="329"/>
    </row>
    <row r="4" spans="1:293" ht="18.5" x14ac:dyDescent="0.45">
      <c r="C4" s="330"/>
      <c r="D4" s="330"/>
      <c r="E4" s="330"/>
      <c r="F4" s="330"/>
      <c r="G4" s="330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35">
      <c r="D5" s="87"/>
      <c r="L5" s="88" t="s">
        <v>152</v>
      </c>
      <c r="M5" s="88" t="s">
        <v>153</v>
      </c>
      <c r="N5" s="88" t="s">
        <v>154</v>
      </c>
      <c r="O5" s="88" t="s">
        <v>155</v>
      </c>
      <c r="P5" s="88" t="s">
        <v>156</v>
      </c>
      <c r="Q5" s="88" t="s">
        <v>152</v>
      </c>
      <c r="R5" s="88" t="s">
        <v>153</v>
      </c>
      <c r="S5" s="88" t="s">
        <v>154</v>
      </c>
      <c r="T5" s="88" t="s">
        <v>155</v>
      </c>
      <c r="U5" s="88" t="s">
        <v>156</v>
      </c>
      <c r="V5" s="88" t="s">
        <v>152</v>
      </c>
      <c r="W5" s="88" t="s">
        <v>153</v>
      </c>
      <c r="X5" s="88" t="s">
        <v>154</v>
      </c>
      <c r="Y5" s="88" t="s">
        <v>155</v>
      </c>
      <c r="Z5" s="88" t="s">
        <v>156</v>
      </c>
      <c r="AA5" s="88" t="s">
        <v>152</v>
      </c>
      <c r="AB5" s="88" t="s">
        <v>153</v>
      </c>
      <c r="AC5" s="88" t="s">
        <v>154</v>
      </c>
      <c r="AD5" s="88" t="s">
        <v>155</v>
      </c>
      <c r="AE5" s="88" t="s">
        <v>156</v>
      </c>
      <c r="AF5" s="88" t="s">
        <v>152</v>
      </c>
      <c r="AG5" s="88" t="s">
        <v>153</v>
      </c>
      <c r="AH5" s="88" t="s">
        <v>154</v>
      </c>
      <c r="AI5" s="88" t="s">
        <v>155</v>
      </c>
      <c r="AJ5" s="88" t="s">
        <v>156</v>
      </c>
      <c r="AK5" s="88" t="s">
        <v>152</v>
      </c>
      <c r="AL5" s="88" t="s">
        <v>153</v>
      </c>
      <c r="AM5" s="88" t="s">
        <v>154</v>
      </c>
      <c r="AN5" s="88" t="s">
        <v>155</v>
      </c>
      <c r="AO5" s="88" t="s">
        <v>156</v>
      </c>
      <c r="AP5" s="88" t="s">
        <v>152</v>
      </c>
      <c r="AQ5" s="88" t="s">
        <v>153</v>
      </c>
      <c r="AR5" s="88" t="s">
        <v>154</v>
      </c>
      <c r="AS5" s="88" t="s">
        <v>155</v>
      </c>
      <c r="AT5" s="88" t="s">
        <v>156</v>
      </c>
      <c r="AU5" s="88" t="s">
        <v>152</v>
      </c>
      <c r="AV5" s="88" t="s">
        <v>153</v>
      </c>
      <c r="AW5" s="88" t="s">
        <v>154</v>
      </c>
      <c r="AX5" s="88" t="s">
        <v>155</v>
      </c>
      <c r="AY5" s="88" t="s">
        <v>156</v>
      </c>
      <c r="AZ5" s="88" t="s">
        <v>152</v>
      </c>
      <c r="BA5" s="88" t="s">
        <v>153</v>
      </c>
      <c r="BB5" s="88" t="s">
        <v>154</v>
      </c>
      <c r="BC5" s="88" t="s">
        <v>155</v>
      </c>
      <c r="BD5" s="88" t="s">
        <v>156</v>
      </c>
      <c r="BE5" s="88" t="s">
        <v>152</v>
      </c>
      <c r="BF5" s="88" t="s">
        <v>153</v>
      </c>
      <c r="BG5" s="88" t="s">
        <v>154</v>
      </c>
      <c r="BH5" s="88" t="s">
        <v>155</v>
      </c>
      <c r="BI5" s="88" t="s">
        <v>156</v>
      </c>
      <c r="BJ5" s="88" t="s">
        <v>152</v>
      </c>
      <c r="BK5" s="88" t="s">
        <v>153</v>
      </c>
      <c r="BL5" s="88" t="s">
        <v>154</v>
      </c>
      <c r="BM5" s="88" t="s">
        <v>155</v>
      </c>
      <c r="BN5" s="88" t="s">
        <v>156</v>
      </c>
      <c r="BO5" s="88" t="s">
        <v>152</v>
      </c>
      <c r="BP5" s="88" t="s">
        <v>153</v>
      </c>
      <c r="BQ5" s="88" t="s">
        <v>154</v>
      </c>
      <c r="BR5" s="88" t="s">
        <v>155</v>
      </c>
      <c r="BS5" s="88" t="s">
        <v>156</v>
      </c>
      <c r="BT5" s="88" t="s">
        <v>152</v>
      </c>
      <c r="BU5" s="88" t="s">
        <v>153</v>
      </c>
      <c r="BV5" s="88" t="s">
        <v>154</v>
      </c>
      <c r="BW5" s="88" t="s">
        <v>155</v>
      </c>
      <c r="BX5" s="88" t="s">
        <v>156</v>
      </c>
      <c r="BY5" s="88" t="s">
        <v>152</v>
      </c>
      <c r="BZ5" s="88" t="s">
        <v>153</v>
      </c>
      <c r="CA5" s="88" t="s">
        <v>154</v>
      </c>
      <c r="CB5" s="88" t="s">
        <v>155</v>
      </c>
      <c r="CC5" s="88" t="s">
        <v>156</v>
      </c>
      <c r="CD5" s="88" t="s">
        <v>152</v>
      </c>
      <c r="CE5" s="88" t="s">
        <v>153</v>
      </c>
      <c r="CF5" s="88" t="s">
        <v>154</v>
      </c>
      <c r="CG5" s="88" t="s">
        <v>155</v>
      </c>
      <c r="CH5" s="88" t="s">
        <v>156</v>
      </c>
      <c r="CI5" s="88" t="s">
        <v>152</v>
      </c>
      <c r="CJ5" s="88" t="s">
        <v>153</v>
      </c>
      <c r="CK5" s="88" t="s">
        <v>154</v>
      </c>
      <c r="CL5" s="88" t="s">
        <v>155</v>
      </c>
      <c r="CM5" s="88" t="s">
        <v>156</v>
      </c>
      <c r="CN5" s="88" t="s">
        <v>152</v>
      </c>
      <c r="CO5" s="88" t="s">
        <v>153</v>
      </c>
      <c r="CP5" s="88" t="s">
        <v>154</v>
      </c>
      <c r="CQ5" s="88" t="s">
        <v>155</v>
      </c>
      <c r="CR5" s="88" t="s">
        <v>156</v>
      </c>
      <c r="CS5" s="88" t="s">
        <v>152</v>
      </c>
      <c r="CT5" s="88" t="s">
        <v>153</v>
      </c>
      <c r="CU5" s="88" t="s">
        <v>154</v>
      </c>
      <c r="CV5" s="88" t="s">
        <v>155</v>
      </c>
      <c r="CW5" s="88" t="s">
        <v>156</v>
      </c>
      <c r="CX5" s="88" t="s">
        <v>152</v>
      </c>
      <c r="CY5" s="88" t="s">
        <v>153</v>
      </c>
      <c r="CZ5" s="88" t="s">
        <v>154</v>
      </c>
      <c r="DA5" s="88" t="s">
        <v>155</v>
      </c>
      <c r="DB5" s="88" t="s">
        <v>156</v>
      </c>
      <c r="DC5" s="88" t="s">
        <v>152</v>
      </c>
      <c r="DD5" s="88" t="s">
        <v>153</v>
      </c>
      <c r="DE5" s="88" t="s">
        <v>154</v>
      </c>
      <c r="DF5" s="88" t="s">
        <v>155</v>
      </c>
      <c r="DG5" s="88" t="s">
        <v>156</v>
      </c>
      <c r="DH5" s="88" t="s">
        <v>152</v>
      </c>
      <c r="DI5" s="88" t="s">
        <v>153</v>
      </c>
      <c r="DJ5" s="88" t="s">
        <v>154</v>
      </c>
      <c r="DK5" s="88" t="s">
        <v>155</v>
      </c>
      <c r="DL5" s="88" t="s">
        <v>156</v>
      </c>
      <c r="DM5" s="88" t="s">
        <v>152</v>
      </c>
      <c r="DN5" s="88" t="s">
        <v>153</v>
      </c>
      <c r="DO5" s="88" t="s">
        <v>154</v>
      </c>
      <c r="DP5" s="88" t="s">
        <v>155</v>
      </c>
      <c r="DQ5" s="88" t="s">
        <v>156</v>
      </c>
      <c r="DR5" s="88" t="s">
        <v>152</v>
      </c>
      <c r="DS5" s="88" t="s">
        <v>153</v>
      </c>
      <c r="DT5" s="88" t="s">
        <v>154</v>
      </c>
      <c r="DU5" s="88" t="s">
        <v>155</v>
      </c>
      <c r="DV5" s="88" t="s">
        <v>156</v>
      </c>
      <c r="DW5" s="88" t="s">
        <v>152</v>
      </c>
      <c r="DX5" s="88" t="s">
        <v>153</v>
      </c>
      <c r="DY5" s="88" t="s">
        <v>154</v>
      </c>
      <c r="DZ5" s="88" t="s">
        <v>155</v>
      </c>
      <c r="EA5" s="88" t="s">
        <v>156</v>
      </c>
      <c r="EB5" s="88" t="s">
        <v>152</v>
      </c>
      <c r="EC5" s="88" t="s">
        <v>153</v>
      </c>
      <c r="ED5" s="88" t="s">
        <v>154</v>
      </c>
      <c r="EE5" s="88" t="s">
        <v>155</v>
      </c>
      <c r="EF5" s="88" t="s">
        <v>156</v>
      </c>
      <c r="EG5" s="88" t="s">
        <v>152</v>
      </c>
      <c r="EH5" s="88" t="s">
        <v>153</v>
      </c>
      <c r="EI5" s="88" t="s">
        <v>154</v>
      </c>
      <c r="EJ5" s="88" t="s">
        <v>155</v>
      </c>
      <c r="EK5" s="88" t="s">
        <v>156</v>
      </c>
      <c r="EL5" s="88" t="s">
        <v>152</v>
      </c>
      <c r="EM5" s="88" t="s">
        <v>153</v>
      </c>
      <c r="EN5" s="88" t="s">
        <v>154</v>
      </c>
      <c r="EO5" s="88" t="s">
        <v>155</v>
      </c>
      <c r="EP5" s="88" t="s">
        <v>156</v>
      </c>
      <c r="EQ5" s="88" t="s">
        <v>152</v>
      </c>
      <c r="ER5" s="88" t="s">
        <v>153</v>
      </c>
      <c r="ES5" s="88" t="s">
        <v>154</v>
      </c>
      <c r="ET5" s="88" t="s">
        <v>155</v>
      </c>
      <c r="EU5" s="88" t="s">
        <v>156</v>
      </c>
      <c r="EV5" s="88" t="s">
        <v>152</v>
      </c>
      <c r="EW5" s="88" t="s">
        <v>153</v>
      </c>
      <c r="EX5" s="88" t="s">
        <v>154</v>
      </c>
      <c r="EY5" s="88" t="s">
        <v>155</v>
      </c>
      <c r="EZ5" s="88" t="s">
        <v>156</v>
      </c>
      <c r="FA5" s="88" t="s">
        <v>152</v>
      </c>
      <c r="FB5" s="88" t="s">
        <v>153</v>
      </c>
      <c r="FC5" s="88" t="s">
        <v>154</v>
      </c>
      <c r="FD5" s="88" t="s">
        <v>155</v>
      </c>
      <c r="FE5" s="88" t="s">
        <v>156</v>
      </c>
      <c r="FF5" s="88" t="s">
        <v>152</v>
      </c>
      <c r="FG5" s="88" t="s">
        <v>153</v>
      </c>
      <c r="FH5" s="88" t="s">
        <v>154</v>
      </c>
      <c r="FI5" s="88" t="s">
        <v>155</v>
      </c>
      <c r="FJ5" s="88" t="s">
        <v>156</v>
      </c>
      <c r="FK5" s="88" t="s">
        <v>152</v>
      </c>
      <c r="FL5" s="88" t="s">
        <v>153</v>
      </c>
      <c r="FM5" s="88" t="s">
        <v>154</v>
      </c>
      <c r="FN5" s="88" t="s">
        <v>155</v>
      </c>
      <c r="FO5" s="88" t="s">
        <v>156</v>
      </c>
      <c r="FP5" s="88" t="s">
        <v>152</v>
      </c>
      <c r="FQ5" s="88" t="s">
        <v>153</v>
      </c>
      <c r="FR5" s="88" t="s">
        <v>154</v>
      </c>
      <c r="FS5" s="88" t="s">
        <v>155</v>
      </c>
      <c r="FT5" s="88" t="s">
        <v>156</v>
      </c>
      <c r="FU5" s="88" t="s">
        <v>152</v>
      </c>
      <c r="FV5" s="88" t="s">
        <v>153</v>
      </c>
      <c r="FW5" s="88" t="s">
        <v>154</v>
      </c>
      <c r="FX5" s="88" t="s">
        <v>155</v>
      </c>
      <c r="FY5" s="88" t="s">
        <v>156</v>
      </c>
      <c r="FZ5" s="88" t="s">
        <v>152</v>
      </c>
      <c r="GA5" s="88" t="s">
        <v>153</v>
      </c>
      <c r="GB5" s="88" t="s">
        <v>154</v>
      </c>
      <c r="GC5" s="88" t="s">
        <v>155</v>
      </c>
      <c r="GD5" s="88" t="s">
        <v>156</v>
      </c>
      <c r="GE5" s="88" t="s">
        <v>152</v>
      </c>
      <c r="GF5" s="88" t="s">
        <v>153</v>
      </c>
      <c r="GG5" s="88" t="s">
        <v>154</v>
      </c>
      <c r="GH5" s="88" t="s">
        <v>155</v>
      </c>
      <c r="GI5" s="88" t="s">
        <v>156</v>
      </c>
      <c r="GJ5" s="88" t="s">
        <v>152</v>
      </c>
      <c r="GK5" s="88" t="s">
        <v>153</v>
      </c>
      <c r="GL5" s="88" t="s">
        <v>154</v>
      </c>
      <c r="GM5" s="88" t="s">
        <v>155</v>
      </c>
      <c r="GN5" s="88" t="s">
        <v>156</v>
      </c>
      <c r="GO5" s="88" t="s">
        <v>152</v>
      </c>
      <c r="GP5" s="88" t="s">
        <v>153</v>
      </c>
      <c r="GQ5" s="88" t="s">
        <v>154</v>
      </c>
      <c r="GR5" s="88" t="s">
        <v>155</v>
      </c>
      <c r="GS5" s="88" t="s">
        <v>156</v>
      </c>
      <c r="GT5" s="88" t="s">
        <v>152</v>
      </c>
      <c r="GU5" s="88" t="s">
        <v>153</v>
      </c>
      <c r="GV5" s="88" t="s">
        <v>154</v>
      </c>
      <c r="GW5" s="88" t="s">
        <v>155</v>
      </c>
      <c r="GX5" s="88" t="s">
        <v>156</v>
      </c>
      <c r="GY5" s="88" t="s">
        <v>152</v>
      </c>
      <c r="GZ5" s="88" t="s">
        <v>153</v>
      </c>
      <c r="HA5" s="88" t="s">
        <v>154</v>
      </c>
      <c r="HB5" s="88" t="s">
        <v>155</v>
      </c>
      <c r="HC5" s="88" t="s">
        <v>156</v>
      </c>
      <c r="HD5" s="88" t="s">
        <v>152</v>
      </c>
      <c r="HE5" s="88" t="s">
        <v>153</v>
      </c>
      <c r="HF5" s="88" t="s">
        <v>154</v>
      </c>
      <c r="HG5" s="88" t="s">
        <v>155</v>
      </c>
      <c r="HH5" s="88" t="s">
        <v>156</v>
      </c>
      <c r="HI5" s="88" t="s">
        <v>152</v>
      </c>
      <c r="HJ5" s="88" t="s">
        <v>153</v>
      </c>
      <c r="HK5" s="88" t="s">
        <v>154</v>
      </c>
      <c r="HL5" s="88" t="s">
        <v>155</v>
      </c>
      <c r="HM5" s="88" t="s">
        <v>156</v>
      </c>
      <c r="HN5" s="88" t="s">
        <v>152</v>
      </c>
      <c r="HO5" s="88" t="s">
        <v>153</v>
      </c>
      <c r="HP5" s="88" t="s">
        <v>154</v>
      </c>
      <c r="HQ5" s="88" t="s">
        <v>155</v>
      </c>
      <c r="HR5" s="88" t="s">
        <v>156</v>
      </c>
      <c r="HS5" s="88" t="s">
        <v>152</v>
      </c>
      <c r="HT5" s="88" t="s">
        <v>153</v>
      </c>
      <c r="HU5" s="88" t="s">
        <v>154</v>
      </c>
      <c r="HV5" s="88" t="s">
        <v>155</v>
      </c>
      <c r="HW5" s="88" t="s">
        <v>156</v>
      </c>
      <c r="HX5" s="88" t="s">
        <v>152</v>
      </c>
      <c r="HY5" s="88" t="s">
        <v>153</v>
      </c>
      <c r="HZ5" s="88" t="s">
        <v>154</v>
      </c>
      <c r="IA5" s="88" t="s">
        <v>155</v>
      </c>
      <c r="IB5" s="88" t="s">
        <v>156</v>
      </c>
      <c r="IC5" s="88" t="s">
        <v>152</v>
      </c>
      <c r="ID5" s="88" t="s">
        <v>153</v>
      </c>
      <c r="IE5" s="88" t="s">
        <v>154</v>
      </c>
      <c r="IF5" s="88" t="s">
        <v>155</v>
      </c>
      <c r="IG5" s="88" t="s">
        <v>156</v>
      </c>
      <c r="IH5" s="88" t="s">
        <v>152</v>
      </c>
      <c r="II5" s="88" t="s">
        <v>153</v>
      </c>
      <c r="IJ5" s="88" t="s">
        <v>154</v>
      </c>
      <c r="IK5" s="88" t="s">
        <v>155</v>
      </c>
      <c r="IL5" s="88" t="s">
        <v>156</v>
      </c>
      <c r="IM5" s="88" t="s">
        <v>152</v>
      </c>
      <c r="IN5" s="88" t="s">
        <v>153</v>
      </c>
      <c r="IO5" s="88" t="s">
        <v>154</v>
      </c>
      <c r="IP5" s="88" t="s">
        <v>155</v>
      </c>
      <c r="IQ5" s="88" t="s">
        <v>156</v>
      </c>
      <c r="IR5" s="88" t="s">
        <v>152</v>
      </c>
      <c r="IS5" s="88" t="s">
        <v>153</v>
      </c>
      <c r="IT5" s="88" t="s">
        <v>154</v>
      </c>
      <c r="IU5" s="88" t="s">
        <v>155</v>
      </c>
      <c r="IV5" s="88" t="s">
        <v>156</v>
      </c>
      <c r="IW5" s="88" t="s">
        <v>152</v>
      </c>
      <c r="IX5" s="88" t="s">
        <v>153</v>
      </c>
      <c r="IY5" s="88" t="s">
        <v>154</v>
      </c>
      <c r="IZ5" s="88" t="s">
        <v>155</v>
      </c>
      <c r="JA5" s="88" t="s">
        <v>156</v>
      </c>
      <c r="JB5" s="88" t="s">
        <v>152</v>
      </c>
      <c r="JC5" s="88" t="s">
        <v>153</v>
      </c>
      <c r="JD5" s="88" t="s">
        <v>154</v>
      </c>
      <c r="JE5" s="88" t="s">
        <v>155</v>
      </c>
      <c r="JF5" s="88" t="s">
        <v>156</v>
      </c>
      <c r="JG5" s="88" t="s">
        <v>152</v>
      </c>
      <c r="JH5" s="88" t="s">
        <v>153</v>
      </c>
      <c r="JI5" s="88" t="s">
        <v>154</v>
      </c>
      <c r="JJ5" s="88" t="s">
        <v>155</v>
      </c>
      <c r="JK5" s="88" t="s">
        <v>156</v>
      </c>
      <c r="JL5" s="88" t="s">
        <v>152</v>
      </c>
      <c r="JM5" s="88" t="s">
        <v>153</v>
      </c>
      <c r="JN5" s="88" t="s">
        <v>154</v>
      </c>
      <c r="JO5" s="88" t="s">
        <v>155</v>
      </c>
      <c r="JP5" s="88" t="s">
        <v>156</v>
      </c>
      <c r="JQ5" s="88" t="s">
        <v>152</v>
      </c>
      <c r="JR5" s="88" t="s">
        <v>153</v>
      </c>
      <c r="JS5" s="88" t="s">
        <v>154</v>
      </c>
      <c r="JT5" s="88" t="s">
        <v>155</v>
      </c>
      <c r="JU5" s="88" t="s">
        <v>156</v>
      </c>
      <c r="JV5" s="88" t="s">
        <v>152</v>
      </c>
      <c r="JW5" s="88" t="s">
        <v>153</v>
      </c>
      <c r="JX5" s="88" t="s">
        <v>154</v>
      </c>
      <c r="JY5" s="88" t="s">
        <v>155</v>
      </c>
      <c r="JZ5" s="88" t="s">
        <v>156</v>
      </c>
      <c r="KA5" s="88" t="s">
        <v>152</v>
      </c>
      <c r="KB5" s="88" t="s">
        <v>153</v>
      </c>
      <c r="KC5" s="88" t="s">
        <v>154</v>
      </c>
      <c r="KD5" s="88" t="s">
        <v>155</v>
      </c>
      <c r="KE5" s="88" t="s">
        <v>156</v>
      </c>
      <c r="KF5" s="88" t="s">
        <v>152</v>
      </c>
      <c r="KG5" s="88" t="s">
        <v>153</v>
      </c>
    </row>
    <row r="7" spans="1:293" ht="18.75" customHeight="1" thickBot="1" x14ac:dyDescent="0.5">
      <c r="C7" s="331"/>
      <c r="D7" s="331"/>
      <c r="E7" s="331"/>
      <c r="F7" s="331"/>
      <c r="G7" s="331"/>
    </row>
    <row r="8" spans="1:293" ht="15.75" customHeight="1" thickBot="1" x14ac:dyDescent="0.4">
      <c r="A8" s="89" t="s">
        <v>157</v>
      </c>
      <c r="C8" s="90" t="s">
        <v>158</v>
      </c>
      <c r="D8" s="90" t="s">
        <v>159</v>
      </c>
      <c r="E8" s="91"/>
      <c r="F8" s="91" t="s">
        <v>160</v>
      </c>
      <c r="G8" s="90" t="s">
        <v>161</v>
      </c>
      <c r="I8" s="82" t="s">
        <v>162</v>
      </c>
      <c r="M8" s="92" t="s">
        <v>163</v>
      </c>
      <c r="N8" s="93" t="s">
        <v>164</v>
      </c>
      <c r="O8" s="93" t="s">
        <v>164</v>
      </c>
      <c r="P8" s="93" t="s">
        <v>164</v>
      </c>
      <c r="Q8" s="93" t="s">
        <v>164</v>
      </c>
    </row>
    <row r="9" spans="1:293" ht="15" thickBot="1" x14ac:dyDescent="0.4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165</v>
      </c>
      <c r="R9" s="99" t="s">
        <v>166</v>
      </c>
      <c r="S9" s="99" t="s">
        <v>166</v>
      </c>
      <c r="T9" s="99" t="s">
        <v>166</v>
      </c>
      <c r="U9" s="99" t="s">
        <v>166</v>
      </c>
      <c r="V9" s="99" t="s">
        <v>166</v>
      </c>
      <c r="W9" s="99" t="s">
        <v>166</v>
      </c>
      <c r="X9" s="99" t="s">
        <v>166</v>
      </c>
      <c r="Y9" s="99" t="s">
        <v>166</v>
      </c>
      <c r="Z9" s="99" t="s">
        <v>166</v>
      </c>
    </row>
    <row r="10" spans="1:293" ht="15" thickTop="1" x14ac:dyDescent="0.35">
      <c r="C10" s="100"/>
      <c r="D10" s="100" t="s">
        <v>167</v>
      </c>
      <c r="E10" s="100" t="s">
        <v>168</v>
      </c>
      <c r="F10" s="101" t="s">
        <v>30</v>
      </c>
      <c r="G10" s="102" t="s">
        <v>169</v>
      </c>
      <c r="I10" s="82" t="s">
        <v>170</v>
      </c>
      <c r="R10" s="103" t="s">
        <v>171</v>
      </c>
      <c r="S10" s="103" t="s">
        <v>171</v>
      </c>
      <c r="T10" s="103" t="s">
        <v>171</v>
      </c>
      <c r="U10" s="103" t="s">
        <v>171</v>
      </c>
      <c r="V10" s="103" t="s">
        <v>171</v>
      </c>
      <c r="W10" s="103" t="s">
        <v>171</v>
      </c>
      <c r="X10" s="103" t="s">
        <v>171</v>
      </c>
      <c r="Y10" s="103" t="s">
        <v>171</v>
      </c>
      <c r="Z10" s="103" t="s">
        <v>171</v>
      </c>
    </row>
    <row r="11" spans="1:293" x14ac:dyDescent="0.35">
      <c r="A11" s="82">
        <v>1</v>
      </c>
      <c r="C11" s="104" t="s">
        <v>172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173</v>
      </c>
      <c r="AB11" s="108" t="s">
        <v>173</v>
      </c>
      <c r="AC11" s="108" t="s">
        <v>173</v>
      </c>
      <c r="AD11" s="108" t="s">
        <v>173</v>
      </c>
      <c r="AE11" s="108" t="s">
        <v>173</v>
      </c>
      <c r="AF11" s="108" t="s">
        <v>173</v>
      </c>
      <c r="AG11" s="108" t="s">
        <v>173</v>
      </c>
      <c r="AH11" s="109" t="s">
        <v>174</v>
      </c>
    </row>
    <row r="12" spans="1:293" x14ac:dyDescent="0.3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35">
      <c r="A13" s="82">
        <v>1</v>
      </c>
      <c r="C13" s="111" t="s">
        <v>175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35">
      <c r="A14" s="82">
        <v>1</v>
      </c>
      <c r="C14" s="112" t="s">
        <v>176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3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177</v>
      </c>
      <c r="J15" s="113"/>
      <c r="K15" s="113"/>
      <c r="M15" s="113" t="s">
        <v>178</v>
      </c>
      <c r="N15" s="113" t="s">
        <v>178</v>
      </c>
      <c r="O15" s="113" t="s">
        <v>178</v>
      </c>
      <c r="P15" s="113" t="s">
        <v>178</v>
      </c>
      <c r="Q15" s="113" t="s">
        <v>178</v>
      </c>
      <c r="R15" s="113" t="s">
        <v>178</v>
      </c>
      <c r="S15" s="113" t="s">
        <v>178</v>
      </c>
      <c r="T15" s="113" t="s">
        <v>178</v>
      </c>
      <c r="U15" s="113" t="s">
        <v>178</v>
      </c>
      <c r="V15" s="113" t="s">
        <v>178</v>
      </c>
      <c r="W15" s="113" t="s">
        <v>178</v>
      </c>
      <c r="X15" s="113" t="s">
        <v>178</v>
      </c>
      <c r="Y15" s="113" t="s">
        <v>178</v>
      </c>
      <c r="Z15" s="113" t="s">
        <v>178</v>
      </c>
      <c r="AA15" s="113" t="s">
        <v>178</v>
      </c>
      <c r="AB15" s="113" t="s">
        <v>178</v>
      </c>
      <c r="AC15" s="113" t="s">
        <v>178</v>
      </c>
      <c r="AD15" s="113" t="s">
        <v>178</v>
      </c>
      <c r="AE15" s="113" t="s">
        <v>178</v>
      </c>
      <c r="AF15" s="113" t="s">
        <v>178</v>
      </c>
      <c r="AG15" s="113" t="s">
        <v>178</v>
      </c>
      <c r="AH15" s="113" t="s">
        <v>178</v>
      </c>
    </row>
    <row r="16" spans="1:293" x14ac:dyDescent="0.35">
      <c r="E16" s="36" t="s">
        <v>179</v>
      </c>
      <c r="F16" s="107">
        <f>F15+2</f>
        <v>11.191176470588236</v>
      </c>
      <c r="G16" s="117">
        <f>F16/22</f>
        <v>0.50868983957219249</v>
      </c>
    </row>
    <row r="17" spans="3:7" ht="15" thickBot="1" x14ac:dyDescent="0.4">
      <c r="E17" s="118"/>
      <c r="F17" s="118"/>
    </row>
    <row r="18" spans="3:7" ht="15.75" customHeight="1" thickBot="1" x14ac:dyDescent="0.4">
      <c r="E18" s="118"/>
      <c r="F18" s="119"/>
      <c r="G18" s="120" t="s">
        <v>180</v>
      </c>
    </row>
    <row r="19" spans="3:7" ht="15" thickBot="1" x14ac:dyDescent="0.4">
      <c r="E19" s="118"/>
      <c r="F19" s="121" t="s">
        <v>181</v>
      </c>
      <c r="G19" s="122"/>
    </row>
    <row r="20" spans="3:7" ht="15" thickBot="1" x14ac:dyDescent="0.4">
      <c r="E20" s="118"/>
      <c r="F20" s="118"/>
    </row>
    <row r="21" spans="3:7" ht="15" thickBot="1" x14ac:dyDescent="0.4">
      <c r="C21" s="123" t="s">
        <v>182</v>
      </c>
      <c r="D21" s="124"/>
    </row>
    <row r="22" spans="3:7" ht="15" thickBot="1" x14ac:dyDescent="0.4">
      <c r="C22" s="123" t="s">
        <v>183</v>
      </c>
      <c r="D22" s="124"/>
    </row>
    <row r="23" spans="3:7" ht="15" thickBot="1" x14ac:dyDescent="0.4">
      <c r="C23" s="125" t="s">
        <v>184</v>
      </c>
      <c r="D23" s="126">
        <v>1</v>
      </c>
    </row>
    <row r="24" spans="3:7" ht="15" thickBot="1" x14ac:dyDescent="0.4">
      <c r="C24" s="127" t="s">
        <v>30</v>
      </c>
      <c r="D24" s="128">
        <v>22</v>
      </c>
    </row>
    <row r="27" spans="3:7" x14ac:dyDescent="0.35">
      <c r="C27" s="36" t="s">
        <v>185</v>
      </c>
    </row>
    <row r="28" spans="3:7" x14ac:dyDescent="0.35">
      <c r="C28" s="129" t="s">
        <v>186</v>
      </c>
    </row>
    <row r="29" spans="3:7" x14ac:dyDescent="0.35">
      <c r="C29" s="129" t="s">
        <v>187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Analisis Costo Digitalización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2018-02-02T16:24:45Z</dcterms:modified>
</cp:coreProperties>
</file>