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 GYE/Opticas GMO/"/>
    </mc:Choice>
  </mc:AlternateContent>
  <bookViews>
    <workbookView xWindow="0" yWindow="0" windowWidth="19200" windowHeight="6360" tabRatio="733" xr2:uid="{00000000-000D-0000-FFFF-FFFF00000000}"/>
  </bookViews>
  <sheets>
    <sheet name="Analisis Costo Digitalizacion1" sheetId="22" r:id="rId1"/>
    <sheet name="Analisis Costo Digitalizacion2" sheetId="21" r:id="rId2"/>
    <sheet name="Rendimiento GMO" sheetId="19" r:id="rId3"/>
    <sheet name="Analisis de Costo Radicación " sheetId="18" r:id="rId4"/>
    <sheet name="Rendimiento Samsung" sheetId="17" r:id="rId5"/>
  </sheets>
  <externalReferences>
    <externalReference r:id="rId6"/>
  </externalReferences>
  <calcPr calcId="171027"/>
</workbook>
</file>

<file path=xl/calcChain.xml><?xml version="1.0" encoding="utf-8"?>
<calcChain xmlns="http://schemas.openxmlformats.org/spreadsheetml/2006/main">
  <c r="F19" i="22" l="1"/>
  <c r="N70" i="22" l="1"/>
  <c r="N74" i="22" s="1"/>
  <c r="M27" i="22" s="1"/>
  <c r="N53" i="22"/>
  <c r="N52" i="22"/>
  <c r="N46" i="22"/>
  <c r="N55" i="22" s="1"/>
  <c r="M26" i="22" s="1"/>
  <c r="H40" i="22"/>
  <c r="L37" i="22"/>
  <c r="H36" i="22"/>
  <c r="L33" i="22"/>
  <c r="S25" i="22"/>
  <c r="P14" i="22" s="1"/>
  <c r="M33" i="22" s="1"/>
  <c r="P25" i="22"/>
  <c r="AA20" i="22"/>
  <c r="AA17" i="22"/>
  <c r="M7" i="22"/>
  <c r="M10" i="22" s="1"/>
  <c r="M12" i="22" s="1"/>
  <c r="P4" i="22"/>
  <c r="P3" i="22"/>
  <c r="W2" i="22"/>
  <c r="V2" i="22"/>
  <c r="U5" i="22" s="1"/>
  <c r="V5" i="22" s="1"/>
  <c r="N70" i="21"/>
  <c r="N74" i="21" s="1"/>
  <c r="M27" i="21" s="1"/>
  <c r="N53" i="21"/>
  <c r="N52" i="21"/>
  <c r="N46" i="21"/>
  <c r="H40" i="21"/>
  <c r="L37" i="21"/>
  <c r="H36" i="21"/>
  <c r="L33" i="21"/>
  <c r="S25" i="21"/>
  <c r="P25" i="21"/>
  <c r="AA20" i="21"/>
  <c r="AA17" i="21"/>
  <c r="M7" i="21"/>
  <c r="M10" i="21" s="1"/>
  <c r="M13" i="21" s="1"/>
  <c r="M15" i="21" s="1"/>
  <c r="V5" i="21"/>
  <c r="P4" i="21"/>
  <c r="P3" i="21"/>
  <c r="W2" i="21"/>
  <c r="V2" i="21"/>
  <c r="P14" i="21" l="1"/>
  <c r="M33" i="21" s="1"/>
  <c r="N55" i="21"/>
  <c r="M26" i="21" s="1"/>
  <c r="H42" i="21"/>
  <c r="H46" i="21" s="1"/>
  <c r="H48" i="21" s="1"/>
  <c r="H49" i="21" s="1"/>
  <c r="H51" i="21" s="1"/>
  <c r="C15" i="21" s="1"/>
  <c r="M12" i="21"/>
  <c r="M16" i="21"/>
  <c r="M19" i="21" s="1"/>
  <c r="H42" i="22"/>
  <c r="H46" i="22" s="1"/>
  <c r="H48" i="22" s="1"/>
  <c r="H49" i="22" s="1"/>
  <c r="H51" i="22" s="1"/>
  <c r="C15" i="22" s="1"/>
  <c r="M13" i="22"/>
  <c r="M29" i="22"/>
  <c r="M29" i="21"/>
  <c r="E29" i="19"/>
  <c r="F28" i="19"/>
  <c r="G28" i="19" s="1"/>
  <c r="E28" i="19"/>
  <c r="E27" i="19"/>
  <c r="F27" i="19" s="1"/>
  <c r="G27" i="19" s="1"/>
  <c r="F26" i="19"/>
  <c r="G26" i="19" s="1"/>
  <c r="E26" i="19"/>
  <c r="G24" i="19"/>
  <c r="F29" i="19" s="1"/>
  <c r="G29" i="19" s="1"/>
  <c r="F15" i="19"/>
  <c r="G15" i="19" s="1"/>
  <c r="E15" i="19"/>
  <c r="E14" i="19"/>
  <c r="F14" i="19" s="1"/>
  <c r="G14" i="19" s="1"/>
  <c r="F13" i="19"/>
  <c r="G13" i="19" s="1"/>
  <c r="E13" i="19"/>
  <c r="E12" i="19"/>
  <c r="F12" i="19" s="1"/>
  <c r="G10" i="19"/>
  <c r="H47" i="21" l="1"/>
  <c r="M18" i="21"/>
  <c r="M21" i="21"/>
  <c r="H47" i="22"/>
  <c r="M16" i="22"/>
  <c r="M15" i="22"/>
  <c r="E15" i="22"/>
  <c r="F15" i="22" s="1"/>
  <c r="F17" i="22" s="1"/>
  <c r="E15" i="21"/>
  <c r="F15" i="21" s="1"/>
  <c r="F17" i="21" s="1"/>
  <c r="G12" i="19"/>
  <c r="F16" i="19"/>
  <c r="F30" i="19"/>
  <c r="M22" i="21" l="1"/>
  <c r="M32" i="21" s="1"/>
  <c r="M34" i="21" s="1"/>
  <c r="M18" i="22"/>
  <c r="M22" i="22" s="1"/>
  <c r="M32" i="22" s="1"/>
  <c r="M34" i="22" s="1"/>
  <c r="P18" i="22" s="1"/>
  <c r="M19" i="22"/>
  <c r="M21" i="22" s="1"/>
  <c r="F18" i="22"/>
  <c r="F18" i="21"/>
  <c r="F19" i="21" s="1"/>
  <c r="F31" i="19"/>
  <c r="G31" i="19" s="1"/>
  <c r="G30" i="19"/>
  <c r="F17" i="19"/>
  <c r="G17" i="19" s="1"/>
  <c r="G16" i="19"/>
  <c r="M37" i="21" l="1"/>
  <c r="M38" i="21" s="1"/>
  <c r="P36" i="21" s="1"/>
  <c r="P18" i="21"/>
  <c r="P35" i="21" s="1"/>
  <c r="P34" i="21"/>
  <c r="M37" i="22"/>
  <c r="M38" i="22" s="1"/>
  <c r="M42" i="22" s="1"/>
  <c r="E7" i="22" s="1"/>
  <c r="F7" i="22" s="1"/>
  <c r="F9" i="22" s="1"/>
  <c r="F10" i="22" s="1"/>
  <c r="F11" i="22" s="1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P37" i="21" l="1"/>
  <c r="M42" i="21"/>
  <c r="E7" i="21" s="1"/>
  <c r="F7" i="21" s="1"/>
  <c r="F9" i="21" s="1"/>
  <c r="F10" i="21" s="1"/>
  <c r="F11" i="21" s="1"/>
  <c r="M41" i="22"/>
  <c r="M41" i="21"/>
  <c r="I24" i="18"/>
  <c r="F23" i="18"/>
  <c r="G7" i="18"/>
  <c r="G10" i="18" s="1"/>
  <c r="G6" i="18"/>
  <c r="K25" i="18" l="1"/>
  <c r="F26" i="18" s="1"/>
  <c r="F28" i="18" s="1"/>
  <c r="K23" i="18"/>
  <c r="F27" i="18" s="1"/>
  <c r="F29" i="18" l="1"/>
  <c r="P5" i="18" s="1"/>
  <c r="O5" i="18"/>
  <c r="F30" i="18" l="1"/>
  <c r="Q5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812E1C38-6492-4D52-BF8A-DF81CCF4D17C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5337F266-B7DF-4C5F-8451-1BCD37BCB6D1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44153FB-7493-473A-A34A-7998240A8F12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O16" authorId="0" shapeId="0" xr:uid="{8BD5442A-02F5-489B-84D5-EF9263BB8E92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B340C214-8260-4278-8C6B-AF9600220607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951D84F2-E1BE-40FB-931A-1B5F4BFD8EA4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A0966E1C-393A-4A28-9E92-B66160FBA45A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O16" authorId="0" shapeId="0" xr:uid="{93ADE050-97AF-41A3-880E-1A62BB6CED67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<sst xmlns="http://schemas.openxmlformats.org/spreadsheetml/2006/main" count="1758" uniqueCount="212">
  <si>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</si>
  <si>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</si>
  <si>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</si>
  <si>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</si>
  <si>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</si>
  <si>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</si>
  <si>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</si>
  <si>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</si>
  <si>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</si>
  <si>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</si>
  <si>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</si>
  <si>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</si>
  <si>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</si>
  <si>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</si>
  <si>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</si>
  <si>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</si>
  <si>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</si>
  <si>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</si>
  <si>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</si>
  <si>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</si>
  <si>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</si>
  <si>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</si>
  <si>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</si>
  <si>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</si>
  <si>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</si>
  <si>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</si>
  <si>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</si>
  <si>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</si>
  <si>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</si>
  <si>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</si>
  <si>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</si>
  <si>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</si>
  <si>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</si>
  <si>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</si>
  <si>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</si>
  <si>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</si>
  <si>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</si>
  <si>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</si>
  <si>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</si>
  <si>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</si>
  <si>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</si>
  <si>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</si>
  <si>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</si>
  <si>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</si>
  <si>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</si>
  <si>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</si>
  <si>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</si>
  <si>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</si>
  <si>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</si>
  <si>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</si>
  <si>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</si>
  <si>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</si>
  <si>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</si>
  <si>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</si>
  <si>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</si>
  <si>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</si>
  <si>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</si>
  <si>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</si>
  <si>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</si>
  <si>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</si>
  <si>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</si>
  <si>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</si>
  <si>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</si>
  <si>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</si>
  <si>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</si>
  <si>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</si>
  <si>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</si>
  <si>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</si>
  <si>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</si>
  <si>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</si>
  <si>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</si>
  <si>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</si>
  <si>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</si>
  <si>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</si>
  <si>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</si>
  <si>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</si>
  <si>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</si>
  <si>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</si>
  <si>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</si>
  <si>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</si>
  <si>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</si>
  <si>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</si>
  <si>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</si>
  <si>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</si>
  <si>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</si>
  <si>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</si>
  <si>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</si>
  <si>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</si>
  <si>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</si>
  <si>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</si>
  <si>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</si>
  <si>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</si>
  <si>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</si>
  <si>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</si>
  <si>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</si>
  <si>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</si>
  <si>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</si>
  <si>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</si>
  <si>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</si>
  <si>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</si>
  <si>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</si>
  <si>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</si>
  <si>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</si>
  <si>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</si>
  <si>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</si>
  <si>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</si>
  <si>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</si>
  <si>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</si>
  <si>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</si>
  <si>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</si>
  <si>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</si>
  <si>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</si>
  <si>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</si>
  <si>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</si>
  <si>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</si>
  <si>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</si>
  <si>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</si>
  <si>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</si>
  <si>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</si>
  <si>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</si>
  <si>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</si>
  <si>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</si>
  <si>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</si>
  <si>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</si>
  <si>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</si>
  <si>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</si>
  <si>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</si>
  <si>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</si>
  <si>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Costos de Software de Digitalizacion y Custodia Digital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</si>
  <si>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</si>
  <si>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</si>
  <si>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</si>
  <si>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</si>
  <si>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</si>
  <si>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</si>
  <si>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</si>
  <si>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</si>
  <si>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</si>
  <si>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</si>
  <si>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</si>
  <si>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</si>
  <si>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</si>
  <si>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</si>
  <si>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</si>
  <si>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</si>
  <si>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</si>
  <si>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</si>
  <si>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</si>
  <si>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</si>
  <si>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</si>
  <si>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</si>
  <si>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</si>
  <si>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</si>
  <si>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</si>
  <si>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</si>
  <si>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BODEGA 2 : Liquidaciones Diarias</t>
  </si>
  <si>
    <t>OPERARIOS</t>
  </si>
  <si>
    <t>IMÁGENES</t>
  </si>
  <si>
    <t>DIGITALIZADS</t>
  </si>
  <si>
    <t xml:space="preserve">AGRUPACIONES </t>
  </si>
  <si>
    <t xml:space="preserve">INDEXACIONES </t>
  </si>
  <si>
    <t>4 OPERARIOS</t>
  </si>
  <si>
    <t>IE</t>
  </si>
  <si>
    <t>P</t>
  </si>
  <si>
    <t>2 MAQUINAS</t>
  </si>
  <si>
    <t>REN POR HORA</t>
  </si>
  <si>
    <t>REND POR DIA</t>
  </si>
  <si>
    <t>Meses</t>
  </si>
  <si>
    <t>2 SCANNERS</t>
  </si>
  <si>
    <t>D</t>
  </si>
  <si>
    <t>Preparación</t>
  </si>
  <si>
    <t>R</t>
  </si>
  <si>
    <t>Retorno</t>
  </si>
  <si>
    <t>I</t>
  </si>
  <si>
    <t>C</t>
  </si>
  <si>
    <t>E</t>
  </si>
  <si>
    <t>Carga Windream</t>
  </si>
  <si>
    <t>COMPLETO</t>
  </si>
  <si>
    <t>63 DIAS</t>
  </si>
  <si>
    <t>T</t>
  </si>
  <si>
    <t>2,86 MESES</t>
  </si>
  <si>
    <t>BODEGA 3 : Documentos contables</t>
  </si>
  <si>
    <t>110 DIAS</t>
  </si>
  <si>
    <t>5 MESES</t>
  </si>
  <si>
    <t xml:space="preserve">FECHA INICIO </t>
  </si>
  <si>
    <t>FINALIZACION DE PROYECTO</t>
  </si>
  <si>
    <t>MESES</t>
  </si>
  <si>
    <t>INFORMACION:</t>
  </si>
  <si>
    <t>BODEGA 2:</t>
  </si>
  <si>
    <t>Doc. Año 2007 hasta actualidad 2017</t>
  </si>
  <si>
    <t>48x365 días= 17520 imágenes</t>
  </si>
  <si>
    <t>17520x10 años= 175200 imágenes</t>
  </si>
  <si>
    <t xml:space="preserve">RECORDAR QUE LA INDEXACION SE ESTA CONSIDERANDO EL SISTEMA ABBY </t>
  </si>
  <si>
    <t xml:space="preserve">Computador </t>
  </si>
  <si>
    <t>TOT</t>
  </si>
  <si>
    <t>Calculo varios Operarios</t>
  </si>
  <si>
    <t>OPE1</t>
  </si>
  <si>
    <t>TIMPO DIAS</t>
  </si>
  <si>
    <t xml:space="preserve">TOT </t>
  </si>
  <si>
    <t>OPE2</t>
  </si>
  <si>
    <t>OPE3</t>
  </si>
  <si>
    <t>OPE4</t>
  </si>
  <si>
    <t>Total Costo Operativo</t>
  </si>
  <si>
    <t>Total Costo de Personal y Costo de Software</t>
  </si>
  <si>
    <t>Costo + Margen + Comision</t>
  </si>
  <si>
    <t>Total de Pags. X Licencia</t>
  </si>
  <si>
    <t>Costo por Pagina</t>
  </si>
  <si>
    <t>Páginas totales: 1000K; Modalidad de Conteo: TDC</t>
  </si>
  <si>
    <t>Soporte Anual para TP (SM)</t>
  </si>
  <si>
    <t>SMT+LD4</t>
  </si>
  <si>
    <t>2001 - 10000 GIGABYTES</t>
  </si>
  <si>
    <t>MAS DE  10001 GIGABYTES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</si>
</sst>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\ _€_-;\-* #,##0.00\ _€_-;_-* &quot;-&quot;??\ _€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_-[$$-2C0A]\ * #,##0.00_-;\-[$$-2C0A]\ * #,##0.00_-;_-[$$-2C0A]\ * &quot;-&quot;??_-;_-@_-"/>
    <numFmt numFmtId="179" formatCode="0.000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43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5" borderId="1" xfId="0" applyFont="1" applyFill="1" applyBorder="1"/>
    <xf numFmtId="0" fontId="13" fillId="16" borderId="1" xfId="0" applyFont="1" applyFill="1" applyBorder="1"/>
    <xf numFmtId="0" fontId="13" fillId="15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12" fillId="0" borderId="0" xfId="0" applyFont="1"/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7" borderId="0" xfId="0" applyFont="1" applyFill="1"/>
    <xf numFmtId="0" fontId="2" fillId="18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15" fillId="22" borderId="1" xfId="0" applyFont="1" applyFill="1" applyBorder="1" applyAlignment="1">
      <alignment horizontal="left"/>
    </xf>
    <xf numFmtId="0" fontId="2" fillId="23" borderId="0" xfId="0" applyFont="1" applyFill="1"/>
    <xf numFmtId="0" fontId="15" fillId="18" borderId="1" xfId="0" applyFont="1" applyFill="1" applyBorder="1" applyAlignment="1">
      <alignment horizontal="left"/>
    </xf>
    <xf numFmtId="0" fontId="2" fillId="24" borderId="0" xfId="0" applyFont="1" applyFill="1"/>
    <xf numFmtId="0" fontId="2" fillId="25" borderId="0" xfId="0" applyFont="1" applyFill="1"/>
    <xf numFmtId="0" fontId="15" fillId="26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67" fontId="2" fillId="0" borderId="0" xfId="0" applyNumberFormat="1" applyFont="1" applyBorder="1"/>
    <xf numFmtId="167" fontId="6" fillId="0" borderId="0" xfId="0" applyNumberFormat="1" applyFont="1" applyFill="1" applyBorder="1"/>
    <xf numFmtId="1" fontId="2" fillId="0" borderId="0" xfId="0" applyNumberFormat="1" applyFont="1"/>
    <xf numFmtId="0" fontId="2" fillId="12" borderId="0" xfId="0" applyFont="1" applyFill="1"/>
    <xf numFmtId="0" fontId="2" fillId="27" borderId="2" xfId="0" applyFont="1" applyFill="1" applyBorder="1"/>
    <xf numFmtId="14" fontId="2" fillId="0" borderId="14" xfId="0" applyNumberFormat="1" applyFont="1" applyBorder="1"/>
    <xf numFmtId="0" fontId="2" fillId="28" borderId="14" xfId="0" applyFont="1" applyFill="1" applyBorder="1"/>
    <xf numFmtId="2" fontId="2" fillId="0" borderId="3" xfId="0" applyNumberFormat="1" applyFont="1" applyBorder="1"/>
    <xf numFmtId="0" fontId="2" fillId="22" borderId="14" xfId="0" applyFont="1" applyFill="1" applyBorder="1"/>
    <xf numFmtId="0" fontId="2" fillId="0" borderId="3" xfId="0" applyFont="1" applyBorder="1"/>
    <xf numFmtId="0" fontId="19" fillId="0" borderId="0" xfId="0" applyFont="1"/>
    <xf numFmtId="0" fontId="20" fillId="0" borderId="0" xfId="0" applyFont="1"/>
    <xf numFmtId="0" fontId="21" fillId="0" borderId="0" xfId="0" applyFont="1" applyFill="1" applyBorder="1"/>
    <xf numFmtId="0" fontId="19" fillId="0" borderId="0" xfId="0" applyFont="1" applyFill="1" applyBorder="1"/>
    <xf numFmtId="0" fontId="22" fillId="2" borderId="0" xfId="0" applyFont="1" applyFill="1"/>
    <xf numFmtId="0" fontId="23" fillId="10" borderId="1" xfId="0" applyFont="1" applyFill="1" applyBorder="1"/>
    <xf numFmtId="0" fontId="23" fillId="2" borderId="14" xfId="0" applyFont="1" applyFill="1" applyBorder="1"/>
    <xf numFmtId="0" fontId="23" fillId="2" borderId="0" xfId="0" applyFont="1" applyFill="1" applyBorder="1"/>
    <xf numFmtId="0" fontId="24" fillId="4" borderId="0" xfId="0" applyFont="1" applyFill="1" applyBorder="1"/>
    <xf numFmtId="166" fontId="24" fillId="0" borderId="0" xfId="1" applyNumberFormat="1" applyFont="1" applyFill="1" applyBorder="1" applyAlignment="1">
      <alignment horizontal="center"/>
    </xf>
    <xf numFmtId="0" fontId="22" fillId="2" borderId="1" xfId="0" applyFont="1" applyFill="1" applyBorder="1"/>
    <xf numFmtId="168" fontId="22" fillId="2" borderId="0" xfId="0" applyNumberFormat="1" applyFont="1" applyFill="1"/>
    <xf numFmtId="0" fontId="23" fillId="2" borderId="18" xfId="0" applyFont="1" applyFill="1" applyBorder="1"/>
    <xf numFmtId="168" fontId="23" fillId="2" borderId="22" xfId="0" applyNumberFormat="1" applyFont="1" applyFill="1" applyBorder="1"/>
    <xf numFmtId="0" fontId="22" fillId="0" borderId="18" xfId="0" applyFont="1" applyFill="1" applyBorder="1"/>
    <xf numFmtId="168" fontId="22" fillId="0" borderId="27" xfId="0" applyNumberFormat="1" applyFont="1" applyFill="1" applyBorder="1" applyAlignment="1">
      <alignment horizontal="right"/>
    </xf>
    <xf numFmtId="164" fontId="22" fillId="2" borderId="0" xfId="0" applyNumberFormat="1" applyFont="1" applyFill="1"/>
    <xf numFmtId="0" fontId="23" fillId="2" borderId="19" xfId="0" applyFont="1" applyFill="1" applyBorder="1"/>
    <xf numFmtId="168" fontId="23" fillId="2" borderId="40" xfId="0" applyNumberFormat="1" applyFont="1" applyFill="1" applyBorder="1"/>
    <xf numFmtId="0" fontId="22" fillId="0" borderId="19" xfId="0" applyFont="1" applyFill="1" applyBorder="1"/>
    <xf numFmtId="168" fontId="22" fillId="0" borderId="40" xfId="0" applyNumberFormat="1" applyFont="1" applyFill="1" applyBorder="1"/>
    <xf numFmtId="0" fontId="22" fillId="2" borderId="0" xfId="0" applyFont="1" applyFill="1" applyBorder="1"/>
    <xf numFmtId="0" fontId="23" fillId="0" borderId="19" xfId="0" applyFont="1" applyFill="1" applyBorder="1"/>
    <xf numFmtId="168" fontId="23" fillId="0" borderId="40" xfId="0" applyNumberFormat="1" applyFont="1" applyFill="1" applyBorder="1"/>
    <xf numFmtId="1" fontId="22" fillId="2" borderId="1" xfId="0" applyNumberFormat="1" applyFont="1" applyFill="1" applyBorder="1"/>
    <xf numFmtId="0" fontId="24" fillId="3" borderId="14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2" fillId="2" borderId="19" xfId="0" applyFont="1" applyFill="1" applyBorder="1"/>
    <xf numFmtId="0" fontId="22" fillId="2" borderId="5" xfId="0" applyFont="1" applyFill="1" applyBorder="1"/>
    <xf numFmtId="167" fontId="22" fillId="2" borderId="0" xfId="0" applyNumberFormat="1" applyFont="1" applyFill="1"/>
    <xf numFmtId="0" fontId="26" fillId="4" borderId="30" xfId="0" applyFont="1" applyFill="1" applyBorder="1" applyAlignment="1">
      <alignment horizontal="center" wrapText="1"/>
    </xf>
    <xf numFmtId="0" fontId="22" fillId="0" borderId="30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170" fontId="26" fillId="4" borderId="32" xfId="0" applyNumberFormat="1" applyFont="1" applyFill="1" applyBorder="1" applyAlignment="1">
      <alignment horizontal="center"/>
    </xf>
    <xf numFmtId="171" fontId="26" fillId="4" borderId="5" xfId="1" applyNumberFormat="1" applyFont="1" applyFill="1" applyBorder="1" applyAlignment="1">
      <alignment horizontal="center"/>
    </xf>
    <xf numFmtId="0" fontId="22" fillId="0" borderId="20" xfId="0" applyFont="1" applyFill="1" applyBorder="1"/>
    <xf numFmtId="168" fontId="22" fillId="9" borderId="28" xfId="0" applyNumberFormat="1" applyFont="1" applyFill="1" applyBorder="1"/>
    <xf numFmtId="0" fontId="26" fillId="4" borderId="6" xfId="0" applyFont="1" applyFill="1" applyBorder="1" applyAlignment="1">
      <alignment horizontal="center"/>
    </xf>
    <xf numFmtId="0" fontId="26" fillId="4" borderId="7" xfId="0" applyFont="1" applyFill="1" applyBorder="1" applyAlignment="1">
      <alignment horizontal="center"/>
    </xf>
    <xf numFmtId="171" fontId="26" fillId="4" borderId="7" xfId="0" applyNumberFormat="1" applyFont="1" applyFill="1" applyBorder="1" applyAlignment="1">
      <alignment horizontal="center"/>
    </xf>
    <xf numFmtId="171" fontId="26" fillId="4" borderId="7" xfId="1" applyNumberFormat="1" applyFont="1" applyFill="1" applyBorder="1" applyAlignment="1">
      <alignment horizontal="center"/>
    </xf>
    <xf numFmtId="0" fontId="26" fillId="4" borderId="0" xfId="0" applyFont="1" applyFill="1"/>
    <xf numFmtId="171" fontId="24" fillId="4" borderId="4" xfId="0" applyNumberFormat="1" applyFont="1" applyFill="1" applyBorder="1"/>
    <xf numFmtId="171" fontId="26" fillId="4" borderId="31" xfId="1" applyNumberFormat="1" applyFont="1" applyFill="1" applyBorder="1" applyAlignment="1">
      <alignment horizontal="center"/>
    </xf>
    <xf numFmtId="171" fontId="26" fillId="4" borderId="39" xfId="1" applyNumberFormat="1" applyFont="1" applyFill="1" applyBorder="1" applyAlignment="1">
      <alignment horizontal="center"/>
    </xf>
    <xf numFmtId="9" fontId="22" fillId="2" borderId="0" xfId="0" applyNumberFormat="1" applyFont="1" applyFill="1"/>
    <xf numFmtId="0" fontId="22" fillId="29" borderId="18" xfId="0" applyFont="1" applyFill="1" applyBorder="1"/>
    <xf numFmtId="168" fontId="22" fillId="29" borderId="18" xfId="4" applyNumberFormat="1" applyFont="1" applyFill="1" applyBorder="1" applyAlignment="1">
      <alignment horizontal="center"/>
    </xf>
    <xf numFmtId="0" fontId="22" fillId="0" borderId="0" xfId="0" applyFont="1" applyFill="1" applyBorder="1"/>
    <xf numFmtId="0" fontId="23" fillId="11" borderId="1" xfId="0" applyFont="1" applyFill="1" applyBorder="1"/>
    <xf numFmtId="0" fontId="24" fillId="4" borderId="0" xfId="0" applyFont="1" applyFill="1"/>
    <xf numFmtId="171" fontId="24" fillId="4" borderId="2" xfId="0" applyNumberFormat="1" applyFont="1" applyFill="1" applyBorder="1"/>
    <xf numFmtId="171" fontId="24" fillId="3" borderId="14" xfId="1" applyNumberFormat="1" applyFont="1" applyFill="1" applyBorder="1" applyAlignment="1">
      <alignment horizontal="center"/>
    </xf>
    <xf numFmtId="0" fontId="22" fillId="29" borderId="19" xfId="0" applyFont="1" applyFill="1" applyBorder="1"/>
    <xf numFmtId="0" fontId="22" fillId="29" borderId="19" xfId="0" applyFont="1" applyFill="1" applyBorder="1" applyAlignment="1">
      <alignment horizontal="center"/>
    </xf>
    <xf numFmtId="166" fontId="22" fillId="0" borderId="18" xfId="1" applyFont="1" applyFill="1" applyBorder="1" applyAlignment="1">
      <alignment horizontal="center"/>
    </xf>
    <xf numFmtId="0" fontId="23" fillId="2" borderId="1" xfId="0" applyFont="1" applyFill="1" applyBorder="1"/>
    <xf numFmtId="0" fontId="22" fillId="29" borderId="20" xfId="0" applyFont="1" applyFill="1" applyBorder="1" applyAlignment="1">
      <alignment horizontal="right"/>
    </xf>
    <xf numFmtId="2" fontId="22" fillId="29" borderId="20" xfId="0" applyNumberFormat="1" applyFont="1" applyFill="1" applyBorder="1" applyAlignment="1">
      <alignment horizontal="center"/>
    </xf>
    <xf numFmtId="0" fontId="22" fillId="0" borderId="19" xfId="0" applyFont="1" applyBorder="1"/>
    <xf numFmtId="166" fontId="22" fillId="0" borderId="19" xfId="1" applyFont="1" applyFill="1" applyBorder="1" applyAlignment="1">
      <alignment horizontal="center"/>
    </xf>
    <xf numFmtId="0" fontId="22" fillId="24" borderId="18" xfId="0" applyFont="1" applyFill="1" applyBorder="1"/>
    <xf numFmtId="168" fontId="22" fillId="24" borderId="18" xfId="4" applyNumberFormat="1" applyFont="1" applyFill="1" applyBorder="1" applyAlignment="1">
      <alignment horizontal="center"/>
    </xf>
    <xf numFmtId="0" fontId="22" fillId="24" borderId="19" xfId="0" applyFont="1" applyFill="1" applyBorder="1"/>
    <xf numFmtId="0" fontId="22" fillId="24" borderId="19" xfId="0" applyFont="1" applyFill="1" applyBorder="1" applyAlignment="1">
      <alignment horizontal="center"/>
    </xf>
    <xf numFmtId="165" fontId="22" fillId="0" borderId="0" xfId="5" applyNumberFormat="1" applyFont="1" applyFill="1" applyBorder="1"/>
    <xf numFmtId="0" fontId="22" fillId="2" borderId="0" xfId="0" applyFont="1" applyFill="1" applyBorder="1" applyAlignment="1">
      <alignment horizontal="right"/>
    </xf>
    <xf numFmtId="168" fontId="23" fillId="8" borderId="14" xfId="0" applyNumberFormat="1" applyFont="1" applyFill="1" applyBorder="1"/>
    <xf numFmtId="0" fontId="26" fillId="4" borderId="4" xfId="0" applyFont="1" applyFill="1" applyBorder="1" applyAlignment="1">
      <alignment horizontal="center" wrapText="1"/>
    </xf>
    <xf numFmtId="4" fontId="26" fillId="4" borderId="30" xfId="0" applyNumberFormat="1" applyFont="1" applyFill="1" applyBorder="1" applyAlignment="1">
      <alignment horizontal="center"/>
    </xf>
    <xf numFmtId="3" fontId="26" fillId="4" borderId="32" xfId="0" applyNumberFormat="1" applyFont="1" applyFill="1" applyBorder="1" applyAlignment="1">
      <alignment horizontal="center"/>
    </xf>
    <xf numFmtId="172" fontId="26" fillId="0" borderId="32" xfId="0" applyNumberFormat="1" applyFont="1" applyBorder="1"/>
    <xf numFmtId="0" fontId="22" fillId="24" borderId="20" xfId="0" applyFont="1" applyFill="1" applyBorder="1" applyAlignment="1">
      <alignment horizontal="right"/>
    </xf>
    <xf numFmtId="2" fontId="22" fillId="24" borderId="20" xfId="0" applyNumberFormat="1" applyFont="1" applyFill="1" applyBorder="1" applyAlignment="1">
      <alignment horizontal="center"/>
    </xf>
    <xf numFmtId="171" fontId="26" fillId="4" borderId="15" xfId="1" applyNumberFormat="1" applyFont="1" applyFill="1" applyBorder="1" applyAlignment="1">
      <alignment horizontal="center"/>
    </xf>
    <xf numFmtId="0" fontId="22" fillId="30" borderId="18" xfId="0" applyFont="1" applyFill="1" applyBorder="1"/>
    <xf numFmtId="168" fontId="22" fillId="30" borderId="18" xfId="4" applyNumberFormat="1" applyFont="1" applyFill="1" applyBorder="1" applyAlignment="1">
      <alignment horizontal="center"/>
    </xf>
    <xf numFmtId="0" fontId="27" fillId="10" borderId="1" xfId="0" applyFont="1" applyFill="1" applyBorder="1"/>
    <xf numFmtId="0" fontId="22" fillId="30" borderId="19" xfId="0" applyFont="1" applyFill="1" applyBorder="1"/>
    <xf numFmtId="0" fontId="22" fillId="30" borderId="19" xfId="0" applyFont="1" applyFill="1" applyBorder="1" applyAlignment="1">
      <alignment horizontal="center"/>
    </xf>
    <xf numFmtId="0" fontId="22" fillId="2" borderId="18" xfId="0" applyFont="1" applyFill="1" applyBorder="1"/>
    <xf numFmtId="9" fontId="22" fillId="2" borderId="22" xfId="0" applyNumberFormat="1" applyFont="1" applyFill="1" applyBorder="1"/>
    <xf numFmtId="0" fontId="22" fillId="2" borderId="1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2" fillId="30" borderId="20" xfId="0" applyFont="1" applyFill="1" applyBorder="1" applyAlignment="1">
      <alignment horizontal="right"/>
    </xf>
    <xf numFmtId="2" fontId="22" fillId="30" borderId="20" xfId="0" applyNumberFormat="1" applyFont="1" applyFill="1" applyBorder="1" applyAlignment="1">
      <alignment horizontal="center"/>
    </xf>
    <xf numFmtId="0" fontId="22" fillId="5" borderId="20" xfId="0" applyFont="1" applyFill="1" applyBorder="1"/>
    <xf numFmtId="2" fontId="22" fillId="5" borderId="28" xfId="0" applyNumberFormat="1" applyFont="1" applyFill="1" applyBorder="1"/>
    <xf numFmtId="0" fontId="22" fillId="0" borderId="20" xfId="0" applyFont="1" applyBorder="1"/>
    <xf numFmtId="166" fontId="22" fillId="0" borderId="20" xfId="1" applyFont="1" applyFill="1" applyBorder="1" applyAlignment="1">
      <alignment horizontal="center"/>
    </xf>
    <xf numFmtId="0" fontId="22" fillId="18" borderId="18" xfId="0" applyFont="1" applyFill="1" applyBorder="1"/>
    <xf numFmtId="168" fontId="22" fillId="18" borderId="18" xfId="4" applyNumberFormat="1" applyFont="1" applyFill="1" applyBorder="1" applyAlignment="1">
      <alignment horizontal="center"/>
    </xf>
    <xf numFmtId="0" fontId="26" fillId="2" borderId="0" xfId="0" applyFont="1" applyFill="1" applyBorder="1"/>
    <xf numFmtId="171" fontId="24" fillId="2" borderId="0" xfId="0" applyNumberFormat="1" applyFont="1" applyFill="1" applyBorder="1"/>
    <xf numFmtId="171" fontId="26" fillId="2" borderId="0" xfId="1" applyNumberFormat="1" applyFont="1" applyFill="1" applyBorder="1" applyAlignment="1">
      <alignment horizontal="center"/>
    </xf>
    <xf numFmtId="0" fontId="22" fillId="18" borderId="19" xfId="0" applyFont="1" applyFill="1" applyBorder="1"/>
    <xf numFmtId="0" fontId="22" fillId="18" borderId="19" xfId="0" applyFont="1" applyFill="1" applyBorder="1" applyAlignment="1">
      <alignment horizontal="center"/>
    </xf>
    <xf numFmtId="0" fontId="22" fillId="18" borderId="20" xfId="0" applyFont="1" applyFill="1" applyBorder="1" applyAlignment="1">
      <alignment horizontal="right"/>
    </xf>
    <xf numFmtId="2" fontId="22" fillId="18" borderId="20" xfId="0" applyNumberFormat="1" applyFont="1" applyFill="1" applyBorder="1" applyAlignment="1">
      <alignment horizontal="center"/>
    </xf>
    <xf numFmtId="168" fontId="22" fillId="8" borderId="15" xfId="0" applyNumberFormat="1" applyFont="1" applyFill="1" applyBorder="1" applyAlignment="1">
      <alignment horizontal="center"/>
    </xf>
    <xf numFmtId="0" fontId="28" fillId="5" borderId="14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25" fillId="5" borderId="1" xfId="0" applyFont="1" applyFill="1" applyBorder="1" applyAlignment="1">
      <alignment horizontal="center" vertical="center"/>
    </xf>
    <xf numFmtId="3" fontId="28" fillId="5" borderId="1" xfId="0" applyNumberFormat="1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171" fontId="28" fillId="5" borderId="1" xfId="1" applyNumberFormat="1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wrapText="1"/>
    </xf>
    <xf numFmtId="3" fontId="23" fillId="5" borderId="12" xfId="0" applyNumberFormat="1" applyFont="1" applyFill="1" applyBorder="1"/>
    <xf numFmtId="168" fontId="22" fillId="8" borderId="14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171" fontId="26" fillId="0" borderId="1" xfId="1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68" fontId="22" fillId="0" borderId="18" xfId="4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right"/>
    </xf>
    <xf numFmtId="164" fontId="22" fillId="0" borderId="19" xfId="0" applyNumberFormat="1" applyFont="1" applyFill="1" applyBorder="1" applyAlignment="1">
      <alignment horizontal="center"/>
    </xf>
    <xf numFmtId="9" fontId="23" fillId="5" borderId="12" xfId="0" applyNumberFormat="1" applyFont="1" applyFill="1" applyBorder="1"/>
    <xf numFmtId="0" fontId="22" fillId="0" borderId="20" xfId="0" applyFont="1" applyFill="1" applyBorder="1" applyAlignment="1">
      <alignment horizontal="center"/>
    </xf>
    <xf numFmtId="0" fontId="22" fillId="2" borderId="16" xfId="0" applyFont="1" applyFill="1" applyBorder="1"/>
    <xf numFmtId="168" fontId="22" fillId="2" borderId="18" xfId="0" applyNumberFormat="1" applyFont="1" applyFill="1" applyBorder="1"/>
    <xf numFmtId="0" fontId="22" fillId="2" borderId="17" xfId="0" applyFont="1" applyFill="1" applyBorder="1"/>
    <xf numFmtId="168" fontId="22" fillId="2" borderId="41" xfId="0" applyNumberFormat="1" applyFont="1" applyFill="1" applyBorder="1"/>
    <xf numFmtId="178" fontId="22" fillId="2" borderId="0" xfId="0" applyNumberFormat="1" applyFont="1" applyFill="1"/>
    <xf numFmtId="0" fontId="26" fillId="0" borderId="0" xfId="0" applyFont="1" applyFill="1" applyBorder="1" applyAlignment="1">
      <alignment horizontal="center"/>
    </xf>
    <xf numFmtId="168" fontId="22" fillId="8" borderId="14" xfId="0" applyNumberFormat="1" applyFont="1" applyFill="1" applyBorder="1"/>
    <xf numFmtId="2" fontId="22" fillId="2" borderId="0" xfId="0" applyNumberFormat="1" applyFont="1" applyFill="1"/>
    <xf numFmtId="1" fontId="23" fillId="13" borderId="1" xfId="0" applyNumberFormat="1" applyFont="1" applyFill="1" applyBorder="1" applyAlignment="1">
      <alignment horizontal="center" vertical="center"/>
    </xf>
    <xf numFmtId="0" fontId="23" fillId="13" borderId="1" xfId="0" applyFont="1" applyFill="1" applyBorder="1" applyAlignment="1">
      <alignment horizontal="left"/>
    </xf>
    <xf numFmtId="0" fontId="23" fillId="0" borderId="1" xfId="0" applyFont="1" applyFill="1" applyBorder="1"/>
    <xf numFmtId="0" fontId="22" fillId="5" borderId="1" xfId="0" applyFont="1" applyFill="1" applyBorder="1" applyAlignment="1">
      <alignment horizontal="left"/>
    </xf>
    <xf numFmtId="0" fontId="22" fillId="2" borderId="21" xfId="0" applyFont="1" applyFill="1" applyBorder="1"/>
    <xf numFmtId="9" fontId="22" fillId="2" borderId="0" xfId="5" applyFont="1" applyFill="1"/>
    <xf numFmtId="168" fontId="22" fillId="2" borderId="20" xfId="0" applyNumberFormat="1" applyFont="1" applyFill="1" applyBorder="1"/>
    <xf numFmtId="0" fontId="23" fillId="5" borderId="1" xfId="0" applyFont="1" applyFill="1" applyBorder="1" applyAlignment="1">
      <alignment horizontal="center" vertical="center"/>
    </xf>
    <xf numFmtId="166" fontId="22" fillId="2" borderId="1" xfId="1" applyFont="1" applyFill="1" applyBorder="1"/>
    <xf numFmtId="0" fontId="25" fillId="0" borderId="1" xfId="0" applyFont="1" applyFill="1" applyBorder="1"/>
    <xf numFmtId="2" fontId="25" fillId="2" borderId="1" xfId="0" applyNumberFormat="1" applyFont="1" applyFill="1" applyBorder="1" applyAlignment="1">
      <alignment horizontal="left"/>
    </xf>
    <xf numFmtId="0" fontId="22" fillId="5" borderId="2" xfId="0" applyFont="1" applyFill="1" applyBorder="1"/>
    <xf numFmtId="169" fontId="22" fillId="5" borderId="14" xfId="0" applyNumberFormat="1" applyFont="1" applyFill="1" applyBorder="1"/>
    <xf numFmtId="0" fontId="22" fillId="2" borderId="24" xfId="0" applyFont="1" applyFill="1" applyBorder="1"/>
    <xf numFmtId="0" fontId="22" fillId="2" borderId="26" xfId="0" applyFont="1" applyFill="1" applyBorder="1"/>
    <xf numFmtId="9" fontId="22" fillId="2" borderId="24" xfId="0" applyNumberFormat="1" applyFont="1" applyFill="1" applyBorder="1"/>
    <xf numFmtId="0" fontId="29" fillId="14" borderId="14" xfId="0" applyFont="1" applyFill="1" applyBorder="1" applyAlignment="1">
      <alignment horizontal="center" vertical="center"/>
    </xf>
    <xf numFmtId="0" fontId="30" fillId="0" borderId="31" xfId="0" applyFont="1" applyBorder="1" applyAlignment="1">
      <alignment vertical="center"/>
    </xf>
    <xf numFmtId="2" fontId="22" fillId="2" borderId="24" xfId="0" applyNumberFormat="1" applyFont="1" applyFill="1" applyBorder="1"/>
    <xf numFmtId="0" fontId="30" fillId="0" borderId="39" xfId="0" applyFont="1" applyBorder="1" applyAlignment="1">
      <alignment vertical="center"/>
    </xf>
    <xf numFmtId="9" fontId="22" fillId="2" borderId="26" xfId="0" applyNumberFormat="1" applyFont="1" applyFill="1" applyBorder="1" applyAlignment="1">
      <alignment horizontal="left"/>
    </xf>
    <xf numFmtId="1" fontId="22" fillId="2" borderId="24" xfId="0" applyNumberFormat="1" applyFont="1" applyFill="1" applyBorder="1"/>
    <xf numFmtId="0" fontId="25" fillId="13" borderId="1" xfId="0" applyFont="1" applyFill="1" applyBorder="1"/>
    <xf numFmtId="2" fontId="25" fillId="13" borderId="24" xfId="0" applyNumberFormat="1" applyFont="1" applyFill="1" applyBorder="1"/>
    <xf numFmtId="0" fontId="25" fillId="13" borderId="26" xfId="0" applyFont="1" applyFill="1" applyBorder="1"/>
    <xf numFmtId="0" fontId="30" fillId="0" borderId="15" xfId="0" applyFont="1" applyBorder="1" applyAlignment="1">
      <alignment vertical="center"/>
    </xf>
    <xf numFmtId="0" fontId="22" fillId="2" borderId="14" xfId="0" applyFont="1" applyFill="1" applyBorder="1" applyAlignment="1">
      <alignment horizontal="center"/>
    </xf>
    <xf numFmtId="0" fontId="22" fillId="2" borderId="14" xfId="0" applyFont="1" applyFill="1" applyBorder="1"/>
    <xf numFmtId="164" fontId="22" fillId="2" borderId="14" xfId="0" applyNumberFormat="1" applyFont="1" applyFill="1" applyBorder="1"/>
    <xf numFmtId="0" fontId="22" fillId="2" borderId="39" xfId="0" applyFont="1" applyFill="1" applyBorder="1" applyAlignment="1">
      <alignment horizontal="center" vertical="center"/>
    </xf>
    <xf numFmtId="0" fontId="22" fillId="2" borderId="31" xfId="0" applyFont="1" applyFill="1" applyBorder="1"/>
    <xf numFmtId="0" fontId="22" fillId="2" borderId="31" xfId="0" applyFont="1" applyFill="1" applyBorder="1" applyAlignment="1">
      <alignment horizontal="center" vertical="center"/>
    </xf>
    <xf numFmtId="164" fontId="22" fillId="2" borderId="31" xfId="0" applyNumberFormat="1" applyFont="1" applyFill="1" applyBorder="1" applyAlignment="1">
      <alignment horizontal="center" vertical="center"/>
    </xf>
    <xf numFmtId="0" fontId="22" fillId="2" borderId="39" xfId="0" applyFont="1" applyFill="1" applyBorder="1"/>
    <xf numFmtId="164" fontId="22" fillId="2" borderId="39" xfId="0" applyNumberFormat="1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22" fillId="2" borderId="15" xfId="0" applyFont="1" applyFill="1" applyBorder="1"/>
    <xf numFmtId="164" fontId="22" fillId="2" borderId="15" xfId="0" applyNumberFormat="1" applyFont="1" applyFill="1" applyBorder="1" applyAlignment="1">
      <alignment horizontal="center" vertical="center"/>
    </xf>
    <xf numFmtId="0" fontId="25" fillId="7" borderId="14" xfId="0" applyFont="1" applyFill="1" applyBorder="1" applyAlignment="1">
      <alignment horizontal="center" vertical="center"/>
    </xf>
    <xf numFmtId="1" fontId="22" fillId="2" borderId="14" xfId="0" applyNumberFormat="1" applyFont="1" applyFill="1" applyBorder="1"/>
    <xf numFmtId="0" fontId="25" fillId="13" borderId="14" xfId="0" applyFont="1" applyFill="1" applyBorder="1" applyAlignment="1">
      <alignment horizontal="center" vertical="center"/>
    </xf>
    <xf numFmtId="179" fontId="22" fillId="2" borderId="14" xfId="5" applyNumberFormat="1" applyFont="1" applyFill="1" applyBorder="1"/>
    <xf numFmtId="0" fontId="3" fillId="2" borderId="39" xfId="0" applyFont="1" applyFill="1" applyBorder="1"/>
    <xf numFmtId="0" fontId="3" fillId="2" borderId="39" xfId="0" applyFont="1" applyFill="1" applyBorder="1" applyAlignment="1">
      <alignment horizontal="center" vertical="center"/>
    </xf>
    <xf numFmtId="164" fontId="3" fillId="2" borderId="39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5" fillId="7" borderId="4" xfId="0" applyFont="1" applyFill="1" applyBorder="1" applyAlignment="1">
      <alignment horizontal="center"/>
    </xf>
    <xf numFmtId="0" fontId="25" fillId="7" borderId="0" xfId="0" applyFont="1" applyFill="1" applyBorder="1" applyAlignment="1">
      <alignment horizontal="center"/>
    </xf>
    <xf numFmtId="0" fontId="25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25" fillId="7" borderId="8" xfId="0" applyFont="1" applyFill="1" applyBorder="1" applyAlignment="1">
      <alignment horizontal="center"/>
    </xf>
    <xf numFmtId="0" fontId="25" fillId="7" borderId="7" xfId="0" applyFont="1" applyFill="1" applyBorder="1" applyAlignment="1">
      <alignment horizontal="center"/>
    </xf>
    <xf numFmtId="0" fontId="25" fillId="7" borderId="2" xfId="0" applyFont="1" applyFill="1" applyBorder="1" applyAlignment="1">
      <alignment horizontal="center"/>
    </xf>
    <xf numFmtId="0" fontId="25" fillId="7" borderId="3" xfId="0" applyFont="1" applyFill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3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2" fillId="2" borderId="31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164" fontId="22" fillId="2" borderId="31" xfId="0" applyNumberFormat="1" applyFont="1" applyFill="1" applyBorder="1" applyAlignment="1">
      <alignment horizontal="center" vertical="center"/>
    </xf>
    <xf numFmtId="164" fontId="22" fillId="2" borderId="39" xfId="0" applyNumberFormat="1" applyFont="1" applyFill="1" applyBorder="1" applyAlignment="1">
      <alignment horizontal="center" vertical="center"/>
    </xf>
    <xf numFmtId="164" fontId="22" fillId="2" borderId="15" xfId="0" applyNumberFormat="1" applyFont="1" applyFill="1" applyBorder="1" applyAlignment="1">
      <alignment horizontal="center" vertical="center"/>
    </xf>
    <xf numFmtId="0" fontId="25" fillId="7" borderId="30" xfId="0" applyFont="1" applyFill="1" applyBorder="1" applyAlignment="1">
      <alignment horizontal="center"/>
    </xf>
    <xf numFmtId="0" fontId="25" fillId="7" borderId="34" xfId="0" applyFont="1" applyFill="1" applyBorder="1" applyAlignment="1">
      <alignment horizontal="center"/>
    </xf>
    <xf numFmtId="0" fontId="25" fillId="7" borderId="32" xfId="0" applyFont="1" applyFill="1" applyBorder="1" applyAlignment="1">
      <alignment horizontal="center"/>
    </xf>
    <xf numFmtId="0" fontId="25" fillId="6" borderId="30" xfId="0" applyFont="1" applyFill="1" applyBorder="1" applyAlignment="1">
      <alignment horizontal="center"/>
    </xf>
    <xf numFmtId="0" fontId="25" fillId="6" borderId="32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/>
    </xf>
    <xf numFmtId="0" fontId="25" fillId="6" borderId="3" xfId="0" applyFont="1" applyFill="1" applyBorder="1" applyAlignment="1">
      <alignment horizontal="center"/>
    </xf>
    <xf numFmtId="0" fontId="24" fillId="3" borderId="30" xfId="0" applyFont="1" applyFill="1" applyBorder="1" applyAlignment="1">
      <alignment horizontal="center"/>
    </xf>
    <xf numFmtId="0" fontId="24" fillId="3" borderId="32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7" borderId="6" xfId="0" applyFont="1" applyFill="1" applyBorder="1" applyAlignment="1">
      <alignment horizontal="center"/>
    </xf>
    <xf numFmtId="0" fontId="11" fillId="15" borderId="42" xfId="0" applyFont="1" applyFill="1" applyBorder="1" applyAlignment="1">
      <alignment horizontal="center"/>
    </xf>
    <xf numFmtId="0" fontId="11" fillId="15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5" borderId="1" xfId="0" applyFont="1" applyFill="1" applyBorder="1" applyAlignment="1">
      <alignment horizontal="center"/>
    </xf>
    <xf numFmtId="0" fontId="11" fillId="15" borderId="1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</cellXfs>
  <cellStyles count="7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Normal" xfId="0" builtinId="0"/>
    <cellStyle name="Pourcentage" xfId="5" builtinId="5"/>
  </cellStyles>
  <dxfs count="2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112060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2D629E-7B11-4CEA-A466-7F8072B17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473266"/>
          <a:ext cx="2874148" cy="20906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112060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95E6AF-3143-438C-9D7F-0C7687746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473266"/>
          <a:ext cx="2874148" cy="2090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409575</xdr:colOff>
      <xdr:row>1</xdr:row>
      <xdr:rowOff>19050</xdr:rowOff>
    </xdr:from>
    <xdr:ext cx="1416200" cy="771122"/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8A07FE-A9AD-4F2F-BC55-273E43A79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16200" cy="7711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5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AABBF-DFDC-4C9D-8DA5-E5D28FF70C8C}">
  <dimension ref="A1:AA74"/>
  <sheetViews>
    <sheetView showGridLines="0" tabSelected="1" zoomScale="85" zoomScaleNormal="85" workbookViewId="0">
      <selection activeCell="H14" sqref="H14"/>
    </sheetView>
  </sheetViews>
  <sheetFormatPr baseColWidth="10" defaultColWidth="8.7109375" defaultRowHeight="12.75" x14ac:dyDescent="0.2"/>
  <cols>
    <col min="1" max="1" width="7.85546875" style="133" customWidth="1"/>
    <col min="2" max="2" width="26.140625" style="133" bestFit="1" customWidth="1"/>
    <col min="3" max="3" width="9.85546875" style="133" bestFit="1" customWidth="1"/>
    <col min="4" max="4" width="10.140625" style="133" customWidth="1"/>
    <col min="5" max="5" width="16" style="133" bestFit="1" customWidth="1"/>
    <col min="6" max="6" width="20.5703125" style="133" customWidth="1"/>
    <col min="7" max="7" width="17.85546875" style="133" bestFit="1" customWidth="1"/>
    <col min="8" max="8" width="12.42578125" style="133" bestFit="1" customWidth="1"/>
    <col min="9" max="9" width="4.5703125" style="133" bestFit="1" customWidth="1"/>
    <col min="10" max="11" width="12" style="133" customWidth="1"/>
    <col min="12" max="12" width="43.5703125" style="133" customWidth="1"/>
    <col min="13" max="13" width="22.42578125" style="133" bestFit="1" customWidth="1"/>
    <col min="14" max="14" width="11" style="133" bestFit="1" customWidth="1"/>
    <col min="15" max="15" width="34.85546875" style="133" customWidth="1"/>
    <col min="16" max="16" width="25.28515625" style="133" customWidth="1"/>
    <col min="17" max="17" width="10.42578125" style="133" bestFit="1" customWidth="1"/>
    <col min="18" max="18" width="29.85546875" style="133" customWidth="1"/>
    <col min="19" max="19" width="19.42578125" style="133" customWidth="1"/>
    <col min="20" max="20" width="14.5703125" style="133" customWidth="1"/>
    <col min="21" max="21" width="12.85546875" style="133" customWidth="1"/>
    <col min="22" max="22" width="13.140625" style="133" customWidth="1"/>
    <col min="23" max="24" width="8.7109375" style="133"/>
    <col min="25" max="25" width="9.7109375" style="133" customWidth="1"/>
    <col min="26" max="16384" width="8.7109375" style="133"/>
  </cols>
  <sheetData>
    <row r="1" spans="1:27" ht="13.5" thickBot="1" x14ac:dyDescent="0.25">
      <c r="S1" s="134" t="s">
        <v>21</v>
      </c>
      <c r="T1" s="134" t="s">
        <v>22</v>
      </c>
      <c r="U1" s="134" t="s">
        <v>23</v>
      </c>
      <c r="V1" s="134" t="s">
        <v>24</v>
      </c>
      <c r="W1" s="134" t="s">
        <v>0</v>
      </c>
    </row>
    <row r="2" spans="1:27" ht="15.75" thickBot="1" x14ac:dyDescent="0.3">
      <c r="B2" s="135"/>
      <c r="C2" s="135"/>
      <c r="D2" s="136"/>
      <c r="E2" s="137"/>
      <c r="F2" s="138"/>
      <c r="L2" s="321" t="s">
        <v>7</v>
      </c>
      <c r="M2" s="322"/>
      <c r="O2" s="323" t="s">
        <v>8</v>
      </c>
      <c r="P2" s="324"/>
      <c r="R2" s="133" t="s">
        <v>20</v>
      </c>
      <c r="S2" s="139">
        <v>800</v>
      </c>
      <c r="T2" s="139">
        <v>63</v>
      </c>
      <c r="U2" s="139">
        <v>2</v>
      </c>
      <c r="V2" s="139">
        <f>T2</f>
        <v>63</v>
      </c>
      <c r="W2" s="139">
        <f>S2/36*T2*U2</f>
        <v>2800</v>
      </c>
    </row>
    <row r="3" spans="1:27" x14ac:dyDescent="0.2">
      <c r="G3" s="140"/>
      <c r="L3" s="141" t="s">
        <v>6</v>
      </c>
      <c r="M3" s="142">
        <v>375</v>
      </c>
      <c r="O3" s="143" t="s">
        <v>63</v>
      </c>
      <c r="P3" s="144">
        <f>(2000/36)</f>
        <v>55.555555555555557</v>
      </c>
    </row>
    <row r="4" spans="1:27" ht="13.5" thickBot="1" x14ac:dyDescent="0.25">
      <c r="G4" s="145"/>
      <c r="H4" s="140"/>
      <c r="I4" s="140"/>
      <c r="J4" s="140"/>
      <c r="K4" s="140"/>
      <c r="L4" s="146" t="s">
        <v>9</v>
      </c>
      <c r="M4" s="147"/>
      <c r="O4" s="148" t="s">
        <v>193</v>
      </c>
      <c r="P4" s="149">
        <f>(800/36)</f>
        <v>22.222222222222221</v>
      </c>
      <c r="S4" s="134" t="s">
        <v>26</v>
      </c>
      <c r="T4" s="134" t="s">
        <v>27</v>
      </c>
      <c r="U4" s="134" t="s">
        <v>22</v>
      </c>
      <c r="V4" s="134" t="s">
        <v>0</v>
      </c>
    </row>
    <row r="5" spans="1:27" ht="13.5" thickBot="1" x14ac:dyDescent="0.25">
      <c r="B5" s="309" t="s">
        <v>71</v>
      </c>
      <c r="C5" s="310"/>
      <c r="D5" s="310"/>
      <c r="E5" s="310"/>
      <c r="F5" s="311"/>
      <c r="G5" s="150"/>
      <c r="L5" s="151" t="s">
        <v>10</v>
      </c>
      <c r="M5" s="152">
        <v>151.4</v>
      </c>
      <c r="O5" s="148" t="s">
        <v>18</v>
      </c>
      <c r="P5" s="149">
        <v>50</v>
      </c>
      <c r="R5" s="133" t="s">
        <v>25</v>
      </c>
      <c r="S5" s="139">
        <v>600</v>
      </c>
      <c r="T5" s="139">
        <v>2</v>
      </c>
      <c r="U5" s="139">
        <f>V2</f>
        <v>63</v>
      </c>
      <c r="V5" s="153">
        <f>S5/36*T5*U5</f>
        <v>2100</v>
      </c>
    </row>
    <row r="6" spans="1:27" ht="15.75" customHeight="1" thickBot="1" x14ac:dyDescent="0.25">
      <c r="B6" s="154" t="s">
        <v>3</v>
      </c>
      <c r="C6" s="325" t="s">
        <v>66</v>
      </c>
      <c r="D6" s="326"/>
      <c r="E6" s="154" t="s">
        <v>67</v>
      </c>
      <c r="F6" s="155" t="s">
        <v>4</v>
      </c>
      <c r="L6" s="156" t="s">
        <v>156</v>
      </c>
      <c r="M6" s="157">
        <v>1</v>
      </c>
      <c r="O6" s="148"/>
      <c r="P6" s="149"/>
      <c r="U6" s="158"/>
    </row>
    <row r="7" spans="1:27" ht="13.5" thickBot="1" x14ac:dyDescent="0.25">
      <c r="A7" s="150"/>
      <c r="B7" s="159" t="s">
        <v>65</v>
      </c>
      <c r="C7" s="160">
        <v>175200</v>
      </c>
      <c r="D7" s="161" t="s">
        <v>68</v>
      </c>
      <c r="E7" s="162">
        <f>M42</f>
        <v>7.2517064609265242E-2</v>
      </c>
      <c r="F7" s="163">
        <f>E7*C7</f>
        <v>12704.98971954327</v>
      </c>
      <c r="L7" s="164" t="s">
        <v>194</v>
      </c>
      <c r="M7" s="165">
        <f>SUM(M3:M5)*M6</f>
        <v>526.4</v>
      </c>
      <c r="O7" s="148"/>
      <c r="P7" s="149"/>
    </row>
    <row r="8" spans="1:27" ht="13.5" thickBot="1" x14ac:dyDescent="0.25">
      <c r="B8" s="166" t="s">
        <v>64</v>
      </c>
      <c r="C8" s="166"/>
      <c r="D8" s="167"/>
      <c r="E8" s="168"/>
      <c r="F8" s="169"/>
      <c r="O8" s="148"/>
      <c r="P8" s="149"/>
    </row>
    <row r="9" spans="1:27" ht="15.75" thickBot="1" x14ac:dyDescent="0.3">
      <c r="B9" s="170"/>
      <c r="C9" s="170"/>
      <c r="D9" s="170"/>
      <c r="E9" s="171" t="s">
        <v>2</v>
      </c>
      <c r="F9" s="172">
        <f>SUM(F7:F8)</f>
        <v>12704.98971954327</v>
      </c>
      <c r="L9" s="323" t="s">
        <v>195</v>
      </c>
      <c r="M9" s="324"/>
      <c r="O9" s="148"/>
      <c r="P9" s="149"/>
    </row>
    <row r="10" spans="1:27" ht="15.75" thickBot="1" x14ac:dyDescent="0.3">
      <c r="B10" s="170"/>
      <c r="C10" s="170"/>
      <c r="D10" s="170"/>
      <c r="E10" s="171" t="s">
        <v>1</v>
      </c>
      <c r="F10" s="173">
        <f>F9*G10</f>
        <v>1524.5987663451922</v>
      </c>
      <c r="G10" s="174">
        <v>0.12</v>
      </c>
      <c r="L10" s="175" t="s">
        <v>196</v>
      </c>
      <c r="M10" s="176">
        <f>+M7</f>
        <v>526.4</v>
      </c>
      <c r="N10" s="177"/>
      <c r="O10" s="148"/>
      <c r="P10" s="149"/>
      <c r="Q10" s="150"/>
      <c r="R10" s="321" t="s">
        <v>19</v>
      </c>
      <c r="S10" s="322"/>
      <c r="U10" s="134" t="s">
        <v>28</v>
      </c>
      <c r="V10" s="134" t="s">
        <v>29</v>
      </c>
      <c r="W10" s="134" t="s">
        <v>30</v>
      </c>
      <c r="X10" s="134" t="s">
        <v>0</v>
      </c>
      <c r="Y10" s="178" t="s">
        <v>37</v>
      </c>
      <c r="Z10" s="178" t="s">
        <v>0</v>
      </c>
    </row>
    <row r="11" spans="1:27" ht="13.5" thickBot="1" x14ac:dyDescent="0.25">
      <c r="B11" s="179"/>
      <c r="C11" s="170"/>
      <c r="D11" s="170"/>
      <c r="E11" s="180" t="s">
        <v>0</v>
      </c>
      <c r="F11" s="181">
        <f>SUM(F9:F10)</f>
        <v>14229.588485888462</v>
      </c>
      <c r="L11" s="182" t="s">
        <v>197</v>
      </c>
      <c r="M11" s="183">
        <v>26</v>
      </c>
      <c r="N11" s="177"/>
      <c r="O11" s="148"/>
      <c r="P11" s="149"/>
      <c r="R11" s="143"/>
      <c r="S11" s="184">
        <v>0</v>
      </c>
      <c r="U11" s="139"/>
      <c r="V11" s="139"/>
      <c r="W11" s="139"/>
      <c r="X11" s="139"/>
      <c r="Y11" s="139"/>
      <c r="Z11" s="185"/>
    </row>
    <row r="12" spans="1:27" ht="13.5" thickBot="1" x14ac:dyDescent="0.25">
      <c r="C12" s="140"/>
      <c r="D12" s="140"/>
      <c r="L12" s="186" t="s">
        <v>198</v>
      </c>
      <c r="M12" s="187">
        <f>+(M10/22)*M11</f>
        <v>622.10909090909092</v>
      </c>
      <c r="N12" s="177"/>
      <c r="O12" s="148"/>
      <c r="P12" s="149"/>
      <c r="R12" s="188"/>
      <c r="S12" s="189">
        <v>0</v>
      </c>
    </row>
    <row r="13" spans="1:27" ht="13.5" thickBot="1" x14ac:dyDescent="0.25">
      <c r="B13" s="309" t="s">
        <v>61</v>
      </c>
      <c r="C13" s="310"/>
      <c r="D13" s="310"/>
      <c r="E13" s="310"/>
      <c r="F13" s="311"/>
      <c r="L13" s="190" t="s">
        <v>199</v>
      </c>
      <c r="M13" s="191">
        <f>M10</f>
        <v>526.4</v>
      </c>
      <c r="N13" s="177"/>
      <c r="O13" s="164"/>
      <c r="P13" s="149"/>
      <c r="R13" s="188"/>
      <c r="S13" s="189">
        <v>0</v>
      </c>
      <c r="U13" s="134" t="s">
        <v>31</v>
      </c>
      <c r="V13" s="134" t="s">
        <v>29</v>
      </c>
      <c r="W13" s="134" t="s">
        <v>32</v>
      </c>
      <c r="X13" s="134" t="s">
        <v>30</v>
      </c>
      <c r="Y13" s="134" t="s">
        <v>0</v>
      </c>
      <c r="Z13" s="178" t="s">
        <v>38</v>
      </c>
      <c r="AA13" s="178" t="s">
        <v>0</v>
      </c>
    </row>
    <row r="14" spans="1:27" ht="15.75" customHeight="1" thickBot="1" x14ac:dyDescent="0.25">
      <c r="B14" s="154" t="s">
        <v>62</v>
      </c>
      <c r="C14" s="325" t="s">
        <v>70</v>
      </c>
      <c r="D14" s="326"/>
      <c r="E14" s="154" t="s">
        <v>67</v>
      </c>
      <c r="F14" s="155" t="s">
        <v>4</v>
      </c>
      <c r="L14" s="192" t="s">
        <v>197</v>
      </c>
      <c r="M14" s="193">
        <v>26</v>
      </c>
      <c r="N14" s="194"/>
      <c r="O14" s="195" t="s">
        <v>0</v>
      </c>
      <c r="P14" s="196">
        <f>SUM(P3:P4:P5)+S25</f>
        <v>127.77777777777777</v>
      </c>
      <c r="R14" s="188"/>
      <c r="S14" s="189">
        <v>0</v>
      </c>
      <c r="U14" s="139"/>
      <c r="V14" s="139"/>
      <c r="W14" s="139"/>
      <c r="X14" s="139"/>
      <c r="Y14" s="139"/>
      <c r="Z14" s="185"/>
      <c r="AA14" s="185"/>
    </row>
    <row r="15" spans="1:27" ht="13.5" thickBot="1" x14ac:dyDescent="0.25">
      <c r="B15" s="197" t="s">
        <v>61</v>
      </c>
      <c r="C15" s="198">
        <f>H51</f>
        <v>3280.3804687500005</v>
      </c>
      <c r="D15" s="199" t="s">
        <v>69</v>
      </c>
      <c r="E15" s="20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0.35</v>
      </c>
      <c r="F15" s="172">
        <f>C15*E15</f>
        <v>1148.1331640625001</v>
      </c>
      <c r="L15" s="201" t="s">
        <v>198</v>
      </c>
      <c r="M15" s="202">
        <f>+(M13/22)*M14</f>
        <v>622.10909090909092</v>
      </c>
      <c r="N15" s="140"/>
      <c r="R15" s="188"/>
      <c r="S15" s="189">
        <v>0</v>
      </c>
    </row>
    <row r="16" spans="1:27" ht="15.75" thickBot="1" x14ac:dyDescent="0.3">
      <c r="B16" s="166"/>
      <c r="C16" s="166"/>
      <c r="D16" s="167"/>
      <c r="E16" s="168"/>
      <c r="F16" s="203"/>
      <c r="L16" s="204" t="s">
        <v>200</v>
      </c>
      <c r="M16" s="205">
        <f>M13</f>
        <v>526.4</v>
      </c>
      <c r="O16" s="321" t="s">
        <v>11</v>
      </c>
      <c r="P16" s="322"/>
      <c r="R16" s="188"/>
      <c r="S16" s="189">
        <v>0</v>
      </c>
      <c r="U16" s="134" t="s">
        <v>33</v>
      </c>
      <c r="V16" s="134" t="s">
        <v>29</v>
      </c>
      <c r="W16" s="206" t="s">
        <v>34</v>
      </c>
      <c r="X16" s="134" t="s">
        <v>36</v>
      </c>
      <c r="Y16" s="178" t="s">
        <v>35</v>
      </c>
      <c r="Z16" s="178" t="s">
        <v>38</v>
      </c>
      <c r="AA16" s="178" t="s">
        <v>0</v>
      </c>
    </row>
    <row r="17" spans="2:27" x14ac:dyDescent="0.2">
      <c r="B17" s="170"/>
      <c r="C17" s="170"/>
      <c r="D17" s="170"/>
      <c r="E17" s="171" t="s">
        <v>2</v>
      </c>
      <c r="F17" s="172">
        <f>SUM(F15:F16)</f>
        <v>1148.1331640625001</v>
      </c>
      <c r="L17" s="207" t="s">
        <v>197</v>
      </c>
      <c r="M17" s="208">
        <v>59</v>
      </c>
      <c r="N17" s="150"/>
      <c r="O17" s="209" t="s">
        <v>12</v>
      </c>
      <c r="P17" s="210">
        <v>0.13</v>
      </c>
      <c r="R17" s="188"/>
      <c r="S17" s="189">
        <v>0</v>
      </c>
      <c r="U17" s="139"/>
      <c r="V17" s="211"/>
      <c r="W17" s="211"/>
      <c r="X17" s="211"/>
      <c r="Y17" s="211"/>
      <c r="Z17" s="212"/>
      <c r="AA17" s="185">
        <f>Y17*Z17</f>
        <v>0</v>
      </c>
    </row>
    <row r="18" spans="2:27" ht="13.5" thickBot="1" x14ac:dyDescent="0.25">
      <c r="B18" s="170"/>
      <c r="C18" s="170"/>
      <c r="D18" s="170"/>
      <c r="E18" s="171" t="s">
        <v>1</v>
      </c>
      <c r="F18" s="173">
        <f>F17*G18</f>
        <v>137.77597968750001</v>
      </c>
      <c r="G18" s="174">
        <v>0.12</v>
      </c>
      <c r="L18" s="213" t="s">
        <v>198</v>
      </c>
      <c r="M18" s="214">
        <f>+(M16/22)*M17</f>
        <v>1411.7090909090907</v>
      </c>
      <c r="O18" s="215" t="s">
        <v>13</v>
      </c>
      <c r="P18" s="216">
        <f>(M34+(M34*P27))*P17</f>
        <v>1461.6359854341815</v>
      </c>
      <c r="R18" s="217"/>
      <c r="S18" s="218">
        <v>0</v>
      </c>
    </row>
    <row r="19" spans="2:27" ht="13.5" thickBot="1" x14ac:dyDescent="0.25">
      <c r="B19" s="179"/>
      <c r="C19" s="170"/>
      <c r="D19" s="170"/>
      <c r="E19" s="180" t="s">
        <v>0</v>
      </c>
      <c r="F19" s="181">
        <f>SUM(F17:F18)</f>
        <v>1285.9091437500001</v>
      </c>
      <c r="L19" s="219" t="s">
        <v>201</v>
      </c>
      <c r="M19" s="220">
        <f>M16</f>
        <v>526.4</v>
      </c>
      <c r="U19" s="134" t="s">
        <v>33</v>
      </c>
      <c r="V19" s="134" t="s">
        <v>29</v>
      </c>
      <c r="W19" s="206" t="s">
        <v>34</v>
      </c>
      <c r="X19" s="134" t="s">
        <v>36</v>
      </c>
      <c r="Y19" s="178" t="s">
        <v>35</v>
      </c>
      <c r="Z19" s="178" t="s">
        <v>38</v>
      </c>
      <c r="AA19" s="178" t="s">
        <v>0</v>
      </c>
    </row>
    <row r="20" spans="2:27" x14ac:dyDescent="0.2">
      <c r="B20" s="221"/>
      <c r="C20" s="221"/>
      <c r="D20" s="221"/>
      <c r="E20" s="222"/>
      <c r="F20" s="223"/>
      <c r="L20" s="224" t="s">
        <v>197</v>
      </c>
      <c r="M20" s="225">
        <v>59</v>
      </c>
      <c r="U20" s="139"/>
      <c r="V20" s="211"/>
      <c r="W20" s="211"/>
      <c r="X20" s="211"/>
      <c r="Y20" s="211"/>
      <c r="Z20" s="212"/>
      <c r="AA20" s="185">
        <f>Y20*Z20</f>
        <v>0</v>
      </c>
    </row>
    <row r="21" spans="2:27" ht="13.5" thickBot="1" x14ac:dyDescent="0.25">
      <c r="B21" s="221"/>
      <c r="C21" s="221"/>
      <c r="D21" s="221"/>
      <c r="E21" s="222"/>
      <c r="F21" s="223"/>
      <c r="L21" s="226" t="s">
        <v>198</v>
      </c>
      <c r="M21" s="227">
        <f>+(M19/22)*M20</f>
        <v>1411.7090909090907</v>
      </c>
    </row>
    <row r="22" spans="2:27" ht="13.5" thickBot="1" x14ac:dyDescent="0.25">
      <c r="B22" s="327"/>
      <c r="C22" s="327"/>
      <c r="D22" s="327"/>
      <c r="E22" s="327"/>
      <c r="F22" s="327"/>
      <c r="L22" s="195" t="s">
        <v>0</v>
      </c>
      <c r="M22" s="228">
        <f>+M18+M21+M15+M12</f>
        <v>4067.6363636363631</v>
      </c>
    </row>
    <row r="23" spans="2:27" ht="15.75" thickBot="1" x14ac:dyDescent="0.3">
      <c r="B23" s="229" t="s">
        <v>72</v>
      </c>
      <c r="C23" s="230"/>
      <c r="D23" s="230"/>
      <c r="E23" s="230"/>
      <c r="F23" s="230"/>
    </row>
    <row r="24" spans="2:27" ht="13.5" thickBot="1" x14ac:dyDescent="0.25"/>
    <row r="25" spans="2:27" ht="15.75" thickBot="1" x14ac:dyDescent="0.3">
      <c r="B25" s="231" t="s">
        <v>62</v>
      </c>
      <c r="C25" s="232" t="s">
        <v>89</v>
      </c>
      <c r="D25" s="232" t="s">
        <v>74</v>
      </c>
      <c r="E25" s="233" t="s">
        <v>93</v>
      </c>
      <c r="F25" s="234" t="s">
        <v>75</v>
      </c>
      <c r="G25" s="233" t="s">
        <v>84</v>
      </c>
      <c r="H25" s="232" t="s">
        <v>73</v>
      </c>
      <c r="L25" s="321" t="s">
        <v>128</v>
      </c>
      <c r="M25" s="322"/>
      <c r="O25" s="235" t="s">
        <v>5</v>
      </c>
      <c r="P25" s="236">
        <f>C7</f>
        <v>175200</v>
      </c>
      <c r="R25" s="195" t="s">
        <v>0</v>
      </c>
      <c r="S25" s="237">
        <f>SUM(S11:S18)</f>
        <v>0</v>
      </c>
    </row>
    <row r="26" spans="2:27" ht="13.5" thickBot="1" x14ac:dyDescent="0.25">
      <c r="B26" s="238" t="s">
        <v>90</v>
      </c>
      <c r="C26" s="238" t="s">
        <v>86</v>
      </c>
      <c r="D26" s="238" t="s">
        <v>76</v>
      </c>
      <c r="E26" s="239">
        <v>14.7</v>
      </c>
      <c r="F26" s="240" t="s">
        <v>79</v>
      </c>
      <c r="G26" s="241" t="s">
        <v>80</v>
      </c>
      <c r="H26" s="238" t="s">
        <v>82</v>
      </c>
      <c r="L26" s="143" t="s">
        <v>130</v>
      </c>
      <c r="M26" s="242">
        <f>N55</f>
        <v>0</v>
      </c>
      <c r="O26" s="243"/>
    </row>
    <row r="27" spans="2:27" ht="13.5" thickBot="1" x14ac:dyDescent="0.25">
      <c r="B27" s="238" t="s">
        <v>90</v>
      </c>
      <c r="C27" s="238" t="s">
        <v>87</v>
      </c>
      <c r="D27" s="238" t="s">
        <v>76</v>
      </c>
      <c r="E27" s="239">
        <v>7.4</v>
      </c>
      <c r="F27" s="240" t="s">
        <v>79</v>
      </c>
      <c r="G27" s="241" t="s">
        <v>80</v>
      </c>
      <c r="H27" s="238" t="s">
        <v>82</v>
      </c>
      <c r="L27" s="188" t="s">
        <v>148</v>
      </c>
      <c r="M27" s="244">
        <f>N74*C7</f>
        <v>4132.996032</v>
      </c>
      <c r="O27" s="235" t="s">
        <v>15</v>
      </c>
      <c r="P27" s="245">
        <v>0.35</v>
      </c>
    </row>
    <row r="28" spans="2:27" ht="13.5" thickBot="1" x14ac:dyDescent="0.25">
      <c r="B28" s="238" t="s">
        <v>90</v>
      </c>
      <c r="C28" s="238" t="s">
        <v>88</v>
      </c>
      <c r="D28" s="238" t="s">
        <v>77</v>
      </c>
      <c r="E28" s="239">
        <v>8.3000000000000007</v>
      </c>
      <c r="F28" s="240" t="s">
        <v>79</v>
      </c>
      <c r="G28" s="241" t="s">
        <v>80</v>
      </c>
      <c r="H28" s="238" t="s">
        <v>82</v>
      </c>
      <c r="L28" s="217"/>
      <c r="M28" s="246"/>
    </row>
    <row r="29" spans="2:27" ht="13.5" thickBot="1" x14ac:dyDescent="0.25">
      <c r="B29" s="238" t="s">
        <v>90</v>
      </c>
      <c r="C29" s="238" t="s">
        <v>94</v>
      </c>
      <c r="D29" s="238" t="s">
        <v>77</v>
      </c>
      <c r="E29" s="239">
        <v>11.8</v>
      </c>
      <c r="F29" s="240" t="s">
        <v>79</v>
      </c>
      <c r="G29" s="241" t="s">
        <v>80</v>
      </c>
      <c r="H29" s="238" t="s">
        <v>82</v>
      </c>
      <c r="L29" s="195" t="s">
        <v>0</v>
      </c>
      <c r="M29" s="228">
        <f>SUM(M26:M28)</f>
        <v>4132.996032</v>
      </c>
    </row>
    <row r="30" spans="2:27" ht="13.5" thickBot="1" x14ac:dyDescent="0.25">
      <c r="B30" s="238" t="s">
        <v>91</v>
      </c>
      <c r="C30" s="238" t="s">
        <v>95</v>
      </c>
      <c r="D30" s="238" t="s">
        <v>76</v>
      </c>
      <c r="E30" s="239">
        <v>44</v>
      </c>
      <c r="F30" s="240" t="s">
        <v>78</v>
      </c>
      <c r="G30" s="241" t="s">
        <v>81</v>
      </c>
      <c r="H30" s="238" t="s">
        <v>83</v>
      </c>
    </row>
    <row r="31" spans="2:27" ht="15.75" thickBot="1" x14ac:dyDescent="0.3">
      <c r="B31" s="238" t="s">
        <v>91</v>
      </c>
      <c r="C31" s="238" t="s">
        <v>96</v>
      </c>
      <c r="D31" s="238" t="s">
        <v>76</v>
      </c>
      <c r="E31" s="239">
        <v>22</v>
      </c>
      <c r="F31" s="240" t="s">
        <v>78</v>
      </c>
      <c r="G31" s="241" t="s">
        <v>81</v>
      </c>
      <c r="H31" s="238" t="s">
        <v>83</v>
      </c>
      <c r="L31" s="321" t="s">
        <v>202</v>
      </c>
      <c r="M31" s="322"/>
    </row>
    <row r="32" spans="2:27" x14ac:dyDescent="0.2">
      <c r="B32" s="238" t="s">
        <v>91</v>
      </c>
      <c r="C32" s="238" t="s">
        <v>97</v>
      </c>
      <c r="D32" s="238" t="s">
        <v>77</v>
      </c>
      <c r="E32" s="239">
        <v>24.9</v>
      </c>
      <c r="F32" s="240" t="s">
        <v>78</v>
      </c>
      <c r="G32" s="241" t="s">
        <v>81</v>
      </c>
      <c r="H32" s="238" t="s">
        <v>83</v>
      </c>
      <c r="L32" s="247" t="s">
        <v>203</v>
      </c>
      <c r="M32" s="248">
        <f>SUM(M29+M22)</f>
        <v>8200.6323956363631</v>
      </c>
    </row>
    <row r="33" spans="2:18" ht="13.5" thickBot="1" x14ac:dyDescent="0.25">
      <c r="B33" s="238" t="s">
        <v>91</v>
      </c>
      <c r="C33" s="238" t="s">
        <v>98</v>
      </c>
      <c r="D33" s="238" t="s">
        <v>77</v>
      </c>
      <c r="E33" s="239">
        <v>28.1</v>
      </c>
      <c r="F33" s="240" t="s">
        <v>78</v>
      </c>
      <c r="G33" s="241" t="s">
        <v>81</v>
      </c>
      <c r="H33" s="238" t="s">
        <v>83</v>
      </c>
      <c r="L33" s="249" t="str">
        <f>O2</f>
        <v>Recursos Varios</v>
      </c>
      <c r="M33" s="250">
        <f>P14</f>
        <v>127.77777777777777</v>
      </c>
      <c r="P33" s="251"/>
    </row>
    <row r="34" spans="2:18" ht="13.5" thickBot="1" x14ac:dyDescent="0.25">
      <c r="B34" s="252"/>
      <c r="L34" s="195" t="s">
        <v>0</v>
      </c>
      <c r="M34" s="253">
        <f>SUM(M32:M33)</f>
        <v>8328.4101734141404</v>
      </c>
      <c r="P34" s="140"/>
    </row>
    <row r="35" spans="2:18" ht="13.5" thickBot="1" x14ac:dyDescent="0.25">
      <c r="P35" s="254"/>
    </row>
    <row r="36" spans="2:18" ht="15.75" thickBot="1" x14ac:dyDescent="0.3">
      <c r="G36" s="255" t="s">
        <v>92</v>
      </c>
      <c r="H36" s="256">
        <f>C7</f>
        <v>175200</v>
      </c>
      <c r="L36" s="307" t="s">
        <v>204</v>
      </c>
      <c r="M36" s="308"/>
      <c r="P36" s="140"/>
      <c r="R36" s="140"/>
    </row>
    <row r="37" spans="2:18" x14ac:dyDescent="0.2">
      <c r="G37" s="257" t="s">
        <v>89</v>
      </c>
      <c r="H37" s="258" t="s">
        <v>88</v>
      </c>
      <c r="L37" s="259" t="str">
        <f>L31</f>
        <v>Total Costo Operativo</v>
      </c>
      <c r="M37" s="248">
        <f>M34</f>
        <v>8328.4101734141404</v>
      </c>
      <c r="N37" s="260"/>
      <c r="P37" s="251"/>
    </row>
    <row r="38" spans="2:18" ht="13.5" thickBot="1" x14ac:dyDescent="0.25">
      <c r="G38" s="257" t="s">
        <v>74</v>
      </c>
      <c r="H38" s="258" t="s">
        <v>77</v>
      </c>
      <c r="L38" s="249" t="s">
        <v>14</v>
      </c>
      <c r="M38" s="261">
        <f>M37*P27</f>
        <v>2914.9435606949492</v>
      </c>
    </row>
    <row r="39" spans="2:18" x14ac:dyDescent="0.2">
      <c r="B39" s="262" t="s">
        <v>115</v>
      </c>
      <c r="C39" s="262" t="s">
        <v>119</v>
      </c>
      <c r="G39" s="257" t="s">
        <v>73</v>
      </c>
      <c r="H39" s="258" t="s">
        <v>82</v>
      </c>
    </row>
    <row r="40" spans="2:18" ht="15.75" thickBot="1" x14ac:dyDescent="0.3">
      <c r="B40" s="241" t="s">
        <v>109</v>
      </c>
      <c r="C40" s="263">
        <v>1.25</v>
      </c>
      <c r="G40" s="264" t="s">
        <v>85</v>
      </c>
      <c r="H40" s="265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</row>
    <row r="41" spans="2:18" ht="13.5" thickBot="1" x14ac:dyDescent="0.25">
      <c r="B41" s="241" t="s">
        <v>110</v>
      </c>
      <c r="C41" s="263">
        <v>1.1000000000000001</v>
      </c>
      <c r="L41" s="266" t="s">
        <v>16</v>
      </c>
      <c r="M41" s="267">
        <f>(M37+P18)/P25</f>
        <v>5.5879258897536081E-2</v>
      </c>
    </row>
    <row r="42" spans="2:18" ht="13.5" thickBot="1" x14ac:dyDescent="0.25">
      <c r="B42" s="241" t="s">
        <v>111</v>
      </c>
      <c r="C42" s="263">
        <v>1</v>
      </c>
      <c r="G42" s="139" t="s">
        <v>100</v>
      </c>
      <c r="H42" s="268">
        <f>H36*H40</f>
        <v>1454160.0000000002</v>
      </c>
      <c r="I42" s="269" t="s">
        <v>99</v>
      </c>
      <c r="L42" s="266" t="s">
        <v>17</v>
      </c>
      <c r="M42" s="267">
        <f>(M37+M38+P18)/P25</f>
        <v>7.2517064609265242E-2</v>
      </c>
    </row>
    <row r="43" spans="2:18" ht="13.5" thickBot="1" x14ac:dyDescent="0.25">
      <c r="B43" s="241" t="s">
        <v>112</v>
      </c>
      <c r="C43" s="263">
        <v>0.85</v>
      </c>
      <c r="G43" s="139" t="s">
        <v>101</v>
      </c>
      <c r="H43" s="268">
        <v>1024</v>
      </c>
      <c r="I43" s="269" t="s">
        <v>99</v>
      </c>
    </row>
    <row r="44" spans="2:18" ht="13.5" thickBot="1" x14ac:dyDescent="0.25">
      <c r="B44" s="241" t="s">
        <v>113</v>
      </c>
      <c r="C44" s="263">
        <v>0.75</v>
      </c>
      <c r="G44" s="139" t="s">
        <v>102</v>
      </c>
      <c r="H44" s="270">
        <v>0.05</v>
      </c>
      <c r="I44" s="269"/>
      <c r="K44" s="309" t="s">
        <v>129</v>
      </c>
      <c r="L44" s="310"/>
      <c r="M44" s="310"/>
      <c r="N44" s="311"/>
    </row>
    <row r="45" spans="2:18" ht="13.5" thickBot="1" x14ac:dyDescent="0.25">
      <c r="B45" s="241" t="s">
        <v>114</v>
      </c>
      <c r="C45" s="263">
        <v>0.6</v>
      </c>
      <c r="K45" s="271" t="s">
        <v>52</v>
      </c>
      <c r="L45" s="271" t="s">
        <v>62</v>
      </c>
      <c r="M45" s="271" t="s">
        <v>67</v>
      </c>
      <c r="N45" s="271" t="s">
        <v>0</v>
      </c>
    </row>
    <row r="46" spans="2:18" ht="15" x14ac:dyDescent="0.2">
      <c r="B46" s="241" t="s">
        <v>116</v>
      </c>
      <c r="C46" s="263">
        <v>0.5</v>
      </c>
      <c r="G46" s="139" t="s">
        <v>103</v>
      </c>
      <c r="H46" s="268">
        <f>(H42*H44)+H42</f>
        <v>1526868.0000000002</v>
      </c>
      <c r="I46" s="269" t="s">
        <v>99</v>
      </c>
      <c r="K46" s="312">
        <v>0</v>
      </c>
      <c r="L46" s="272" t="s">
        <v>120</v>
      </c>
      <c r="M46" s="315">
        <v>22000</v>
      </c>
      <c r="N46" s="315">
        <f>M46*K46</f>
        <v>0</v>
      </c>
    </row>
    <row r="47" spans="2:18" ht="15" x14ac:dyDescent="0.2">
      <c r="B47" s="241" t="s">
        <v>118</v>
      </c>
      <c r="C47" s="263">
        <v>0.35</v>
      </c>
      <c r="G47" s="139" t="s">
        <v>104</v>
      </c>
      <c r="H47" s="273">
        <f>H46/H43</f>
        <v>1491.0820312500002</v>
      </c>
      <c r="I47" s="269" t="s">
        <v>106</v>
      </c>
      <c r="K47" s="313"/>
      <c r="L47" s="274" t="s">
        <v>121</v>
      </c>
      <c r="M47" s="316"/>
      <c r="N47" s="316"/>
    </row>
    <row r="48" spans="2:18" ht="15" x14ac:dyDescent="0.2">
      <c r="B48" s="241" t="s">
        <v>117</v>
      </c>
      <c r="C48" s="263">
        <v>0.25</v>
      </c>
      <c r="G48" s="139" t="s">
        <v>105</v>
      </c>
      <c r="H48" s="268">
        <f>H46*I48</f>
        <v>152686.80000000002</v>
      </c>
      <c r="I48" s="275">
        <v>0.1</v>
      </c>
      <c r="K48" s="313"/>
      <c r="L48" s="274" t="s">
        <v>122</v>
      </c>
      <c r="M48" s="316"/>
      <c r="N48" s="316"/>
    </row>
    <row r="49" spans="7:14" ht="15" x14ac:dyDescent="0.2">
      <c r="G49" s="139" t="s">
        <v>107</v>
      </c>
      <c r="H49" s="276">
        <f>H48*12</f>
        <v>1832241.6</v>
      </c>
      <c r="I49" s="269" t="s">
        <v>99</v>
      </c>
      <c r="K49" s="313"/>
      <c r="L49" s="274" t="s">
        <v>123</v>
      </c>
      <c r="M49" s="316"/>
      <c r="N49" s="316"/>
    </row>
    <row r="50" spans="7:14" ht="15" x14ac:dyDescent="0.2">
      <c r="K50" s="313"/>
      <c r="L50" s="274" t="s">
        <v>124</v>
      </c>
      <c r="M50" s="316"/>
      <c r="N50" s="316"/>
    </row>
    <row r="51" spans="7:14" ht="15.75" thickBot="1" x14ac:dyDescent="0.3">
      <c r="G51" s="277" t="s">
        <v>108</v>
      </c>
      <c r="H51" s="278">
        <f>(H46+H49)/H43</f>
        <v>3280.3804687500005</v>
      </c>
      <c r="I51" s="279" t="s">
        <v>106</v>
      </c>
      <c r="K51" s="314"/>
      <c r="L51" s="280" t="s">
        <v>125</v>
      </c>
      <c r="M51" s="317"/>
      <c r="N51" s="317"/>
    </row>
    <row r="52" spans="7:14" ht="13.5" thickBot="1" x14ac:dyDescent="0.25">
      <c r="K52" s="281">
        <v>0</v>
      </c>
      <c r="L52" s="282" t="s">
        <v>126</v>
      </c>
      <c r="M52" s="283">
        <v>5000</v>
      </c>
      <c r="N52" s="283">
        <f>M52*K52</f>
        <v>0</v>
      </c>
    </row>
    <row r="53" spans="7:14" ht="13.5" thickBot="1" x14ac:dyDescent="0.25">
      <c r="K53" s="281">
        <v>0</v>
      </c>
      <c r="L53" s="282" t="s">
        <v>127</v>
      </c>
      <c r="M53" s="283">
        <v>9900</v>
      </c>
      <c r="N53" s="283">
        <f>M53*K53</f>
        <v>0</v>
      </c>
    </row>
    <row r="54" spans="7:14" ht="13.5" thickBot="1" x14ac:dyDescent="0.25"/>
    <row r="55" spans="7:14" ht="13.5" thickBot="1" x14ac:dyDescent="0.25">
      <c r="M55" s="154" t="s">
        <v>0</v>
      </c>
      <c r="N55" s="283">
        <f>SUM(N46:N53)</f>
        <v>0</v>
      </c>
    </row>
    <row r="57" spans="7:14" ht="13.5" thickBot="1" x14ac:dyDescent="0.25"/>
    <row r="58" spans="7:14" ht="15" x14ac:dyDescent="0.25">
      <c r="K58" s="318" t="s">
        <v>131</v>
      </c>
      <c r="L58" s="319"/>
      <c r="M58" s="319"/>
      <c r="N58" s="320"/>
    </row>
    <row r="59" spans="7:14" ht="15" x14ac:dyDescent="0.25">
      <c r="K59" s="301" t="s">
        <v>132</v>
      </c>
      <c r="L59" s="302"/>
      <c r="M59" s="302"/>
      <c r="N59" s="303"/>
    </row>
    <row r="60" spans="7:14" ht="15.75" thickBot="1" x14ac:dyDescent="0.3">
      <c r="K60" s="304" t="s">
        <v>207</v>
      </c>
      <c r="L60" s="305"/>
      <c r="M60" s="305"/>
      <c r="N60" s="306"/>
    </row>
    <row r="61" spans="7:14" ht="13.5" thickBot="1" x14ac:dyDescent="0.25">
      <c r="K61" s="271" t="s">
        <v>52</v>
      </c>
      <c r="L61" s="271" t="s">
        <v>133</v>
      </c>
      <c r="M61" s="271" t="s">
        <v>134</v>
      </c>
      <c r="N61" s="271" t="s">
        <v>135</v>
      </c>
    </row>
    <row r="62" spans="7:14" x14ac:dyDescent="0.2">
      <c r="K62" s="284">
        <v>0</v>
      </c>
      <c r="L62" s="285" t="s">
        <v>136</v>
      </c>
      <c r="M62" s="286" t="s">
        <v>137</v>
      </c>
      <c r="N62" s="287">
        <v>0</v>
      </c>
    </row>
    <row r="63" spans="7:14" x14ac:dyDescent="0.2">
      <c r="K63" s="284">
        <v>0</v>
      </c>
      <c r="L63" s="288" t="s">
        <v>138</v>
      </c>
      <c r="M63" s="284" t="s">
        <v>139</v>
      </c>
      <c r="N63" s="289">
        <v>859.68</v>
      </c>
    </row>
    <row r="64" spans="7:14" x14ac:dyDescent="0.2">
      <c r="K64" s="284">
        <v>0</v>
      </c>
      <c r="L64" s="288" t="s">
        <v>140</v>
      </c>
      <c r="M64" s="284" t="s">
        <v>141</v>
      </c>
      <c r="N64" s="289">
        <v>15703</v>
      </c>
    </row>
    <row r="65" spans="11:14" x14ac:dyDescent="0.2">
      <c r="K65" s="284">
        <v>0</v>
      </c>
      <c r="L65" s="288" t="s">
        <v>142</v>
      </c>
      <c r="M65" s="284" t="s">
        <v>143</v>
      </c>
      <c r="N65" s="289">
        <v>0</v>
      </c>
    </row>
    <row r="66" spans="11:14" x14ac:dyDescent="0.2">
      <c r="K66" s="284">
        <v>0</v>
      </c>
      <c r="L66" s="297" t="s">
        <v>208</v>
      </c>
      <c r="M66" s="298" t="s">
        <v>209</v>
      </c>
      <c r="N66" s="299">
        <v>2512.48</v>
      </c>
    </row>
    <row r="67" spans="11:14" x14ac:dyDescent="0.2">
      <c r="K67" s="284">
        <v>0</v>
      </c>
      <c r="L67" s="288" t="s">
        <v>144</v>
      </c>
      <c r="M67" s="284" t="s">
        <v>145</v>
      </c>
      <c r="N67" s="289">
        <v>3920</v>
      </c>
    </row>
    <row r="68" spans="11:14" ht="13.5" thickBot="1" x14ac:dyDescent="0.25">
      <c r="K68" s="290">
        <v>0</v>
      </c>
      <c r="L68" s="291" t="s">
        <v>146</v>
      </c>
      <c r="M68" s="290" t="s">
        <v>147</v>
      </c>
      <c r="N68" s="292">
        <v>595</v>
      </c>
    </row>
    <row r="69" spans="11:14" ht="13.5" thickBot="1" x14ac:dyDescent="0.25"/>
    <row r="70" spans="11:14" ht="15.75" thickBot="1" x14ac:dyDescent="0.25">
      <c r="M70" s="293" t="s">
        <v>0</v>
      </c>
      <c r="N70" s="283">
        <f>SUM(N62:N69)</f>
        <v>23590.16</v>
      </c>
    </row>
    <row r="71" spans="11:14" ht="13.5" thickBot="1" x14ac:dyDescent="0.25"/>
    <row r="72" spans="11:14" ht="15.75" thickBot="1" x14ac:dyDescent="0.25">
      <c r="M72" s="293" t="s">
        <v>205</v>
      </c>
      <c r="N72" s="294">
        <v>1000000</v>
      </c>
    </row>
    <row r="73" spans="11:14" ht="13.5" thickBot="1" x14ac:dyDescent="0.25"/>
    <row r="74" spans="11:14" ht="15.75" thickBot="1" x14ac:dyDescent="0.25">
      <c r="M74" s="295" t="s">
        <v>206</v>
      </c>
      <c r="N74" s="296">
        <f>N70/N72</f>
        <v>2.3590159999999999E-2</v>
      </c>
    </row>
  </sheetData>
  <mergeCells count="20">
    <mergeCell ref="R10:S10"/>
    <mergeCell ref="L31:M31"/>
    <mergeCell ref="L2:M2"/>
    <mergeCell ref="O2:P2"/>
    <mergeCell ref="B5:F5"/>
    <mergeCell ref="C6:D6"/>
    <mergeCell ref="L9:M9"/>
    <mergeCell ref="B13:F13"/>
    <mergeCell ref="C14:D14"/>
    <mergeCell ref="O16:P16"/>
    <mergeCell ref="B22:F22"/>
    <mergeCell ref="L25:M25"/>
    <mergeCell ref="K59:N59"/>
    <mergeCell ref="K60:N60"/>
    <mergeCell ref="L36:M36"/>
    <mergeCell ref="K44:N44"/>
    <mergeCell ref="K46:K51"/>
    <mergeCell ref="M46:M51"/>
    <mergeCell ref="N46:N51"/>
    <mergeCell ref="K58:N58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38C41185-F874-45B9-9B73-CF9058904E12}">
      <formula1>$C$26:$C$33</formula1>
    </dataValidation>
    <dataValidation type="list" allowBlank="1" showInputMessage="1" showErrorMessage="1" sqref="H39" xr:uid="{9353B0AD-18FB-4585-ACD4-D468BCEF6C37}">
      <formula1>$H$29:$H$30</formula1>
    </dataValidation>
    <dataValidation type="list" allowBlank="1" showInputMessage="1" showErrorMessage="1" sqref="H38" xr:uid="{C8DE9C1B-5251-40AC-950F-2A45E3BFD8EA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66A99-6F62-4EB7-9FB3-72325AAF008C}">
  <dimension ref="A1:AA74"/>
  <sheetViews>
    <sheetView showGridLines="0" topLeftCell="A30" zoomScale="85" zoomScaleNormal="85" workbookViewId="0">
      <selection activeCell="B51" sqref="B51"/>
    </sheetView>
  </sheetViews>
  <sheetFormatPr baseColWidth="10" defaultColWidth="8.7109375" defaultRowHeight="12.75" x14ac:dyDescent="0.2"/>
  <cols>
    <col min="1" max="1" width="7.85546875" style="133" customWidth="1"/>
    <col min="2" max="2" width="26.140625" style="133" bestFit="1" customWidth="1"/>
    <col min="3" max="3" width="9.85546875" style="133" bestFit="1" customWidth="1"/>
    <col min="4" max="4" width="10.140625" style="133" customWidth="1"/>
    <col min="5" max="5" width="16" style="133" bestFit="1" customWidth="1"/>
    <col min="6" max="6" width="20.5703125" style="133" customWidth="1"/>
    <col min="7" max="7" width="17.85546875" style="133" bestFit="1" customWidth="1"/>
    <col min="8" max="8" width="12.42578125" style="133" bestFit="1" customWidth="1"/>
    <col min="9" max="9" width="4.5703125" style="133" bestFit="1" customWidth="1"/>
    <col min="10" max="11" width="12" style="133" customWidth="1"/>
    <col min="12" max="12" width="43.5703125" style="133" customWidth="1"/>
    <col min="13" max="13" width="22.42578125" style="133" bestFit="1" customWidth="1"/>
    <col min="14" max="14" width="11" style="133" bestFit="1" customWidth="1"/>
    <col min="15" max="15" width="34.85546875" style="133" customWidth="1"/>
    <col min="16" max="16" width="25.28515625" style="133" customWidth="1"/>
    <col min="17" max="17" width="10.42578125" style="133" bestFit="1" customWidth="1"/>
    <col min="18" max="18" width="29.85546875" style="133" customWidth="1"/>
    <col min="19" max="19" width="19.42578125" style="133" customWidth="1"/>
    <col min="20" max="20" width="14.5703125" style="133" customWidth="1"/>
    <col min="21" max="21" width="12.85546875" style="133" customWidth="1"/>
    <col min="22" max="22" width="13.140625" style="133" customWidth="1"/>
    <col min="23" max="24" width="8.7109375" style="133"/>
    <col min="25" max="25" width="9.7109375" style="133" customWidth="1"/>
    <col min="26" max="16384" width="8.7109375" style="133"/>
  </cols>
  <sheetData>
    <row r="1" spans="1:27" ht="13.5" thickBot="1" x14ac:dyDescent="0.25">
      <c r="S1" s="134" t="s">
        <v>21</v>
      </c>
      <c r="T1" s="134" t="s">
        <v>22</v>
      </c>
      <c r="U1" s="134" t="s">
        <v>23</v>
      </c>
      <c r="V1" s="134" t="s">
        <v>24</v>
      </c>
      <c r="W1" s="134" t="s">
        <v>0</v>
      </c>
    </row>
    <row r="2" spans="1:27" ht="15.75" thickBot="1" x14ac:dyDescent="0.3">
      <c r="B2" s="135"/>
      <c r="C2" s="135"/>
      <c r="D2" s="136"/>
      <c r="E2" s="137"/>
      <c r="F2" s="138"/>
      <c r="L2" s="321" t="s">
        <v>7</v>
      </c>
      <c r="M2" s="322"/>
      <c r="O2" s="323" t="s">
        <v>8</v>
      </c>
      <c r="P2" s="324"/>
      <c r="R2" s="133" t="s">
        <v>20</v>
      </c>
      <c r="S2" s="139">
        <v>800</v>
      </c>
      <c r="T2" s="139">
        <v>110</v>
      </c>
      <c r="U2" s="139">
        <v>2</v>
      </c>
      <c r="V2" s="139">
        <f>T2</f>
        <v>110</v>
      </c>
      <c r="W2" s="139">
        <f>S2/36*T2*U2</f>
        <v>4888.8888888888887</v>
      </c>
    </row>
    <row r="3" spans="1:27" x14ac:dyDescent="0.2">
      <c r="G3" s="140"/>
      <c r="L3" s="141" t="s">
        <v>6</v>
      </c>
      <c r="M3" s="142">
        <v>375</v>
      </c>
      <c r="O3" s="143" t="s">
        <v>63</v>
      </c>
      <c r="P3" s="144">
        <f>(2000/36)</f>
        <v>55.555555555555557</v>
      </c>
    </row>
    <row r="4" spans="1:27" ht="13.5" thickBot="1" x14ac:dyDescent="0.25">
      <c r="G4" s="145"/>
      <c r="H4" s="140"/>
      <c r="I4" s="140"/>
      <c r="J4" s="140"/>
      <c r="K4" s="140"/>
      <c r="L4" s="146" t="s">
        <v>9</v>
      </c>
      <c r="M4" s="147"/>
      <c r="O4" s="148" t="s">
        <v>193</v>
      </c>
      <c r="P4" s="149">
        <f>(800/36)</f>
        <v>22.222222222222221</v>
      </c>
      <c r="S4" s="134" t="s">
        <v>26</v>
      </c>
      <c r="T4" s="134" t="s">
        <v>27</v>
      </c>
      <c r="U4" s="134" t="s">
        <v>22</v>
      </c>
      <c r="V4" s="134" t="s">
        <v>0</v>
      </c>
    </row>
    <row r="5" spans="1:27" ht="13.5" thickBot="1" x14ac:dyDescent="0.25">
      <c r="B5" s="309" t="s">
        <v>71</v>
      </c>
      <c r="C5" s="310"/>
      <c r="D5" s="310"/>
      <c r="E5" s="310"/>
      <c r="F5" s="311"/>
      <c r="G5" s="150"/>
      <c r="L5" s="151" t="s">
        <v>10</v>
      </c>
      <c r="M5" s="152">
        <v>151.4</v>
      </c>
      <c r="O5" s="148" t="s">
        <v>18</v>
      </c>
      <c r="P5" s="149">
        <v>50</v>
      </c>
      <c r="R5" s="133" t="s">
        <v>25</v>
      </c>
      <c r="S5" s="139">
        <v>600</v>
      </c>
      <c r="T5" s="139">
        <v>2</v>
      </c>
      <c r="U5" s="139">
        <v>110</v>
      </c>
      <c r="V5" s="153">
        <f>S5/36*T5*U5</f>
        <v>3666.666666666667</v>
      </c>
    </row>
    <row r="6" spans="1:27" ht="15.75" customHeight="1" thickBot="1" x14ac:dyDescent="0.25">
      <c r="B6" s="154" t="s">
        <v>3</v>
      </c>
      <c r="C6" s="325" t="s">
        <v>66</v>
      </c>
      <c r="D6" s="326"/>
      <c r="E6" s="154" t="s">
        <v>67</v>
      </c>
      <c r="F6" s="155" t="s">
        <v>4</v>
      </c>
      <c r="L6" s="156" t="s">
        <v>156</v>
      </c>
      <c r="M6" s="157">
        <v>1</v>
      </c>
      <c r="O6" s="148"/>
      <c r="P6" s="149"/>
      <c r="U6" s="158"/>
    </row>
    <row r="7" spans="1:27" ht="13.5" thickBot="1" x14ac:dyDescent="0.25">
      <c r="A7" s="150"/>
      <c r="B7" s="159" t="s">
        <v>65</v>
      </c>
      <c r="C7" s="160">
        <v>318500</v>
      </c>
      <c r="D7" s="161" t="s">
        <v>68</v>
      </c>
      <c r="E7" s="162">
        <f>M42</f>
        <v>7.1438109588063348E-2</v>
      </c>
      <c r="F7" s="163">
        <f>E7*C7</f>
        <v>22753.037903798177</v>
      </c>
      <c r="L7" s="164" t="s">
        <v>194</v>
      </c>
      <c r="M7" s="165">
        <f>SUM(M3:M5)*M6</f>
        <v>526.4</v>
      </c>
      <c r="O7" s="148"/>
      <c r="P7" s="149"/>
    </row>
    <row r="8" spans="1:27" ht="13.5" thickBot="1" x14ac:dyDescent="0.25">
      <c r="B8" s="166" t="s">
        <v>64</v>
      </c>
      <c r="C8" s="166"/>
      <c r="D8" s="167"/>
      <c r="E8" s="168"/>
      <c r="F8" s="169"/>
      <c r="O8" s="148"/>
      <c r="P8" s="149"/>
    </row>
    <row r="9" spans="1:27" ht="15.75" thickBot="1" x14ac:dyDescent="0.3">
      <c r="B9" s="170"/>
      <c r="C9" s="170"/>
      <c r="D9" s="170"/>
      <c r="E9" s="171" t="s">
        <v>2</v>
      </c>
      <c r="F9" s="172">
        <f>SUM(F7:F8)</f>
        <v>22753.037903798177</v>
      </c>
      <c r="L9" s="323" t="s">
        <v>195</v>
      </c>
      <c r="M9" s="324"/>
      <c r="O9" s="148"/>
      <c r="P9" s="149"/>
    </row>
    <row r="10" spans="1:27" ht="15.75" thickBot="1" x14ac:dyDescent="0.3">
      <c r="B10" s="170"/>
      <c r="C10" s="170"/>
      <c r="D10" s="170"/>
      <c r="E10" s="171" t="s">
        <v>1</v>
      </c>
      <c r="F10" s="173">
        <f>F9*G10</f>
        <v>2730.364548455781</v>
      </c>
      <c r="G10" s="174">
        <v>0.12</v>
      </c>
      <c r="L10" s="175" t="s">
        <v>196</v>
      </c>
      <c r="M10" s="176">
        <f>+M7</f>
        <v>526.4</v>
      </c>
      <c r="N10" s="177"/>
      <c r="O10" s="148"/>
      <c r="P10" s="149"/>
      <c r="Q10" s="150"/>
      <c r="R10" s="321" t="s">
        <v>19</v>
      </c>
      <c r="S10" s="322"/>
      <c r="U10" s="134" t="s">
        <v>28</v>
      </c>
      <c r="V10" s="134" t="s">
        <v>29</v>
      </c>
      <c r="W10" s="134" t="s">
        <v>30</v>
      </c>
      <c r="X10" s="134" t="s">
        <v>0</v>
      </c>
      <c r="Y10" s="178" t="s">
        <v>37</v>
      </c>
      <c r="Z10" s="178" t="s">
        <v>0</v>
      </c>
    </row>
    <row r="11" spans="1:27" ht="13.5" thickBot="1" x14ac:dyDescent="0.25">
      <c r="B11" s="179"/>
      <c r="C11" s="170"/>
      <c r="D11" s="170"/>
      <c r="E11" s="180" t="s">
        <v>0</v>
      </c>
      <c r="F11" s="181">
        <f>SUM(F9:F10)</f>
        <v>25483.402452253958</v>
      </c>
      <c r="L11" s="182" t="s">
        <v>197</v>
      </c>
      <c r="M11" s="183">
        <v>46</v>
      </c>
      <c r="N11" s="177"/>
      <c r="O11" s="148"/>
      <c r="P11" s="149"/>
      <c r="R11" s="143"/>
      <c r="S11" s="184">
        <v>0</v>
      </c>
      <c r="U11" s="139"/>
      <c r="V11" s="139"/>
      <c r="W11" s="139"/>
      <c r="X11" s="139"/>
      <c r="Y11" s="139"/>
      <c r="Z11" s="185"/>
    </row>
    <row r="12" spans="1:27" ht="13.5" thickBot="1" x14ac:dyDescent="0.25">
      <c r="C12" s="140"/>
      <c r="D12" s="140"/>
      <c r="L12" s="186" t="s">
        <v>198</v>
      </c>
      <c r="M12" s="187">
        <f>+(M10/22)*M11</f>
        <v>1100.6545454545453</v>
      </c>
      <c r="N12" s="177"/>
      <c r="O12" s="148"/>
      <c r="P12" s="149"/>
      <c r="R12" s="188"/>
      <c r="S12" s="189">
        <v>0</v>
      </c>
    </row>
    <row r="13" spans="1:27" ht="13.5" thickBot="1" x14ac:dyDescent="0.25">
      <c r="B13" s="309" t="s">
        <v>61</v>
      </c>
      <c r="C13" s="310"/>
      <c r="D13" s="310"/>
      <c r="E13" s="310"/>
      <c r="F13" s="311"/>
      <c r="L13" s="190" t="s">
        <v>199</v>
      </c>
      <c r="M13" s="191">
        <f>M10</f>
        <v>526.4</v>
      </c>
      <c r="N13" s="177"/>
      <c r="O13" s="164"/>
      <c r="P13" s="149"/>
      <c r="R13" s="188"/>
      <c r="S13" s="189">
        <v>0</v>
      </c>
      <c r="U13" s="134" t="s">
        <v>31</v>
      </c>
      <c r="V13" s="134" t="s">
        <v>29</v>
      </c>
      <c r="W13" s="134" t="s">
        <v>32</v>
      </c>
      <c r="X13" s="134" t="s">
        <v>30</v>
      </c>
      <c r="Y13" s="134" t="s">
        <v>0</v>
      </c>
      <c r="Z13" s="178" t="s">
        <v>38</v>
      </c>
      <c r="AA13" s="178" t="s">
        <v>0</v>
      </c>
    </row>
    <row r="14" spans="1:27" ht="15.75" customHeight="1" thickBot="1" x14ac:dyDescent="0.25">
      <c r="B14" s="154" t="s">
        <v>62</v>
      </c>
      <c r="C14" s="325" t="s">
        <v>70</v>
      </c>
      <c r="D14" s="326"/>
      <c r="E14" s="154" t="s">
        <v>67</v>
      </c>
      <c r="F14" s="155" t="s">
        <v>4</v>
      </c>
      <c r="L14" s="192" t="s">
        <v>197</v>
      </c>
      <c r="M14" s="193">
        <v>46</v>
      </c>
      <c r="N14" s="194"/>
      <c r="O14" s="195" t="s">
        <v>0</v>
      </c>
      <c r="P14" s="196">
        <f>SUM(P3:P4:P5)+S25</f>
        <v>127.77777777777777</v>
      </c>
      <c r="R14" s="188"/>
      <c r="S14" s="189">
        <v>0</v>
      </c>
      <c r="U14" s="139"/>
      <c r="V14" s="139"/>
      <c r="W14" s="139"/>
      <c r="X14" s="139"/>
      <c r="Y14" s="139"/>
      <c r="Z14" s="185"/>
      <c r="AA14" s="185"/>
    </row>
    <row r="15" spans="1:27" ht="13.5" thickBot="1" x14ac:dyDescent="0.25">
      <c r="B15" s="197" t="s">
        <v>61</v>
      </c>
      <c r="C15" s="198">
        <f>H51</f>
        <v>5963.47705078125</v>
      </c>
      <c r="D15" s="199" t="s">
        <v>69</v>
      </c>
      <c r="E15" s="20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0.35</v>
      </c>
      <c r="F15" s="172">
        <f>C15*E15</f>
        <v>2087.2169677734373</v>
      </c>
      <c r="L15" s="201" t="s">
        <v>198</v>
      </c>
      <c r="M15" s="202">
        <f>+(M13/22)*M14</f>
        <v>1100.6545454545453</v>
      </c>
      <c r="N15" s="140"/>
      <c r="R15" s="188"/>
      <c r="S15" s="189">
        <v>0</v>
      </c>
    </row>
    <row r="16" spans="1:27" ht="15.75" thickBot="1" x14ac:dyDescent="0.3">
      <c r="B16" s="166"/>
      <c r="C16" s="166"/>
      <c r="D16" s="167"/>
      <c r="E16" s="168"/>
      <c r="F16" s="203"/>
      <c r="L16" s="204" t="s">
        <v>200</v>
      </c>
      <c r="M16" s="205">
        <f>M13</f>
        <v>526.4</v>
      </c>
      <c r="O16" s="321" t="s">
        <v>11</v>
      </c>
      <c r="P16" s="322"/>
      <c r="R16" s="188"/>
      <c r="S16" s="189">
        <v>0</v>
      </c>
      <c r="U16" s="134" t="s">
        <v>33</v>
      </c>
      <c r="V16" s="134" t="s">
        <v>29</v>
      </c>
      <c r="W16" s="206" t="s">
        <v>34</v>
      </c>
      <c r="X16" s="134" t="s">
        <v>36</v>
      </c>
      <c r="Y16" s="178" t="s">
        <v>35</v>
      </c>
      <c r="Z16" s="178" t="s">
        <v>38</v>
      </c>
      <c r="AA16" s="178" t="s">
        <v>0</v>
      </c>
    </row>
    <row r="17" spans="2:27" x14ac:dyDescent="0.2">
      <c r="B17" s="170"/>
      <c r="C17" s="170"/>
      <c r="D17" s="170"/>
      <c r="E17" s="171" t="s">
        <v>2</v>
      </c>
      <c r="F17" s="172">
        <f>SUM(F15:F16)</f>
        <v>2087.2169677734373</v>
      </c>
      <c r="L17" s="207" t="s">
        <v>197</v>
      </c>
      <c r="M17" s="208">
        <v>106</v>
      </c>
      <c r="N17" s="150"/>
      <c r="O17" s="209" t="s">
        <v>12</v>
      </c>
      <c r="P17" s="210">
        <v>0.13</v>
      </c>
      <c r="R17" s="188"/>
      <c r="S17" s="189">
        <v>0</v>
      </c>
      <c r="U17" s="139"/>
      <c r="V17" s="211"/>
      <c r="W17" s="211"/>
      <c r="X17" s="211"/>
      <c r="Y17" s="211"/>
      <c r="Z17" s="212"/>
      <c r="AA17" s="185">
        <f>Y17*Z17</f>
        <v>0</v>
      </c>
    </row>
    <row r="18" spans="2:27" ht="13.5" thickBot="1" x14ac:dyDescent="0.25">
      <c r="B18" s="170"/>
      <c r="C18" s="170"/>
      <c r="D18" s="170"/>
      <c r="E18" s="171" t="s">
        <v>1</v>
      </c>
      <c r="F18" s="173">
        <f>F17*G18</f>
        <v>250.46603613281246</v>
      </c>
      <c r="G18" s="174">
        <v>0.12</v>
      </c>
      <c r="L18" s="213" t="s">
        <v>198</v>
      </c>
      <c r="M18" s="214">
        <f>+(M16/22)*M17</f>
        <v>2536.2909090909088</v>
      </c>
      <c r="O18" s="215" t="s">
        <v>13</v>
      </c>
      <c r="P18" s="216">
        <f>(M34+(M34*P27))*P17</f>
        <v>2617.6061305254539</v>
      </c>
      <c r="R18" s="217"/>
      <c r="S18" s="218">
        <v>0</v>
      </c>
    </row>
    <row r="19" spans="2:27" ht="13.5" thickBot="1" x14ac:dyDescent="0.25">
      <c r="B19" s="179"/>
      <c r="C19" s="170"/>
      <c r="D19" s="170"/>
      <c r="E19" s="180" t="s">
        <v>0</v>
      </c>
      <c r="F19" s="181">
        <f>SUM(F17:F18)</f>
        <v>2337.6830039062497</v>
      </c>
      <c r="L19" s="219" t="s">
        <v>201</v>
      </c>
      <c r="M19" s="220">
        <f>M16</f>
        <v>526.4</v>
      </c>
      <c r="U19" s="134" t="s">
        <v>33</v>
      </c>
      <c r="V19" s="134" t="s">
        <v>29</v>
      </c>
      <c r="W19" s="206" t="s">
        <v>34</v>
      </c>
      <c r="X19" s="134" t="s">
        <v>36</v>
      </c>
      <c r="Y19" s="178" t="s">
        <v>35</v>
      </c>
      <c r="Z19" s="178" t="s">
        <v>38</v>
      </c>
      <c r="AA19" s="178" t="s">
        <v>0</v>
      </c>
    </row>
    <row r="20" spans="2:27" x14ac:dyDescent="0.2">
      <c r="B20" s="221"/>
      <c r="C20" s="221"/>
      <c r="D20" s="221"/>
      <c r="E20" s="222"/>
      <c r="F20" s="223"/>
      <c r="L20" s="224" t="s">
        <v>197</v>
      </c>
      <c r="M20" s="225">
        <v>106</v>
      </c>
      <c r="U20" s="139"/>
      <c r="V20" s="211"/>
      <c r="W20" s="211"/>
      <c r="X20" s="211"/>
      <c r="Y20" s="211"/>
      <c r="Z20" s="212"/>
      <c r="AA20" s="185">
        <f>Y20*Z20</f>
        <v>0</v>
      </c>
    </row>
    <row r="21" spans="2:27" ht="13.5" thickBot="1" x14ac:dyDescent="0.25">
      <c r="B21" s="221"/>
      <c r="C21" s="221"/>
      <c r="D21" s="221"/>
      <c r="E21" s="222"/>
      <c r="F21" s="223"/>
      <c r="L21" s="226" t="s">
        <v>198</v>
      </c>
      <c r="M21" s="227">
        <f>+(M19/22)*M20</f>
        <v>2536.2909090909088</v>
      </c>
    </row>
    <row r="22" spans="2:27" ht="13.5" thickBot="1" x14ac:dyDescent="0.25">
      <c r="B22" s="327"/>
      <c r="C22" s="327"/>
      <c r="D22" s="327"/>
      <c r="E22" s="327"/>
      <c r="F22" s="327"/>
      <c r="L22" s="195" t="s">
        <v>0</v>
      </c>
      <c r="M22" s="228">
        <f>+M18+M21+M15+M12</f>
        <v>7273.8909090909074</v>
      </c>
    </row>
    <row r="23" spans="2:27" ht="15.75" thickBot="1" x14ac:dyDescent="0.3">
      <c r="B23" s="229" t="s">
        <v>72</v>
      </c>
      <c r="C23" s="230"/>
      <c r="D23" s="230"/>
      <c r="E23" s="230"/>
      <c r="F23" s="230"/>
    </row>
    <row r="24" spans="2:27" ht="13.5" thickBot="1" x14ac:dyDescent="0.25"/>
    <row r="25" spans="2:27" ht="15.75" thickBot="1" x14ac:dyDescent="0.3">
      <c r="B25" s="231" t="s">
        <v>62</v>
      </c>
      <c r="C25" s="232" t="s">
        <v>89</v>
      </c>
      <c r="D25" s="232" t="s">
        <v>74</v>
      </c>
      <c r="E25" s="233" t="s">
        <v>93</v>
      </c>
      <c r="F25" s="234" t="s">
        <v>75</v>
      </c>
      <c r="G25" s="233" t="s">
        <v>84</v>
      </c>
      <c r="H25" s="232" t="s">
        <v>73</v>
      </c>
      <c r="L25" s="321" t="s">
        <v>128</v>
      </c>
      <c r="M25" s="322"/>
      <c r="O25" s="235" t="s">
        <v>5</v>
      </c>
      <c r="P25" s="236">
        <f>C7</f>
        <v>318500</v>
      </c>
      <c r="R25" s="195" t="s">
        <v>0</v>
      </c>
      <c r="S25" s="237">
        <f>SUM(S11:S18)</f>
        <v>0</v>
      </c>
    </row>
    <row r="26" spans="2:27" ht="13.5" thickBot="1" x14ac:dyDescent="0.25">
      <c r="B26" s="238" t="s">
        <v>90</v>
      </c>
      <c r="C26" s="238" t="s">
        <v>86</v>
      </c>
      <c r="D26" s="238" t="s">
        <v>76</v>
      </c>
      <c r="E26" s="239">
        <v>14.7</v>
      </c>
      <c r="F26" s="240" t="s">
        <v>79</v>
      </c>
      <c r="G26" s="241" t="s">
        <v>80</v>
      </c>
      <c r="H26" s="238" t="s">
        <v>82</v>
      </c>
      <c r="L26" s="143" t="s">
        <v>130</v>
      </c>
      <c r="M26" s="242">
        <f>N55</f>
        <v>0</v>
      </c>
      <c r="O26" s="243"/>
    </row>
    <row r="27" spans="2:27" ht="13.5" thickBot="1" x14ac:dyDescent="0.25">
      <c r="B27" s="238" t="s">
        <v>90</v>
      </c>
      <c r="C27" s="238" t="s">
        <v>87</v>
      </c>
      <c r="D27" s="238" t="s">
        <v>76</v>
      </c>
      <c r="E27" s="239">
        <v>7.4</v>
      </c>
      <c r="F27" s="240" t="s">
        <v>79</v>
      </c>
      <c r="G27" s="241" t="s">
        <v>80</v>
      </c>
      <c r="H27" s="238" t="s">
        <v>82</v>
      </c>
      <c r="L27" s="188" t="s">
        <v>148</v>
      </c>
      <c r="M27" s="244">
        <f>N74*C7</f>
        <v>7513.4659599999995</v>
      </c>
      <c r="O27" s="235" t="s">
        <v>15</v>
      </c>
      <c r="P27" s="245">
        <v>0.35</v>
      </c>
    </row>
    <row r="28" spans="2:27" ht="13.5" thickBot="1" x14ac:dyDescent="0.25">
      <c r="B28" s="238" t="s">
        <v>90</v>
      </c>
      <c r="C28" s="238" t="s">
        <v>88</v>
      </c>
      <c r="D28" s="238" t="s">
        <v>77</v>
      </c>
      <c r="E28" s="239">
        <v>8.3000000000000007</v>
      </c>
      <c r="F28" s="240" t="s">
        <v>79</v>
      </c>
      <c r="G28" s="241" t="s">
        <v>80</v>
      </c>
      <c r="H28" s="238" t="s">
        <v>82</v>
      </c>
      <c r="L28" s="217"/>
      <c r="M28" s="246"/>
    </row>
    <row r="29" spans="2:27" ht="13.5" thickBot="1" x14ac:dyDescent="0.25">
      <c r="B29" s="238" t="s">
        <v>90</v>
      </c>
      <c r="C29" s="238" t="s">
        <v>94</v>
      </c>
      <c r="D29" s="238" t="s">
        <v>77</v>
      </c>
      <c r="E29" s="239">
        <v>11.8</v>
      </c>
      <c r="F29" s="240" t="s">
        <v>79</v>
      </c>
      <c r="G29" s="241" t="s">
        <v>80</v>
      </c>
      <c r="H29" s="238" t="s">
        <v>82</v>
      </c>
      <c r="L29" s="195" t="s">
        <v>0</v>
      </c>
      <c r="M29" s="228">
        <f>SUM(M26:M28)</f>
        <v>7513.4659599999995</v>
      </c>
    </row>
    <row r="30" spans="2:27" ht="13.5" thickBot="1" x14ac:dyDescent="0.25">
      <c r="B30" s="238" t="s">
        <v>91</v>
      </c>
      <c r="C30" s="238" t="s">
        <v>95</v>
      </c>
      <c r="D30" s="238" t="s">
        <v>76</v>
      </c>
      <c r="E30" s="239">
        <v>44</v>
      </c>
      <c r="F30" s="240" t="s">
        <v>78</v>
      </c>
      <c r="G30" s="241" t="s">
        <v>81</v>
      </c>
      <c r="H30" s="238" t="s">
        <v>83</v>
      </c>
    </row>
    <row r="31" spans="2:27" ht="15.75" thickBot="1" x14ac:dyDescent="0.3">
      <c r="B31" s="238" t="s">
        <v>91</v>
      </c>
      <c r="C31" s="238" t="s">
        <v>96</v>
      </c>
      <c r="D31" s="238" t="s">
        <v>76</v>
      </c>
      <c r="E31" s="239">
        <v>22</v>
      </c>
      <c r="F31" s="240" t="s">
        <v>78</v>
      </c>
      <c r="G31" s="241" t="s">
        <v>81</v>
      </c>
      <c r="H31" s="238" t="s">
        <v>83</v>
      </c>
      <c r="L31" s="321" t="s">
        <v>202</v>
      </c>
      <c r="M31" s="322"/>
    </row>
    <row r="32" spans="2:27" x14ac:dyDescent="0.2">
      <c r="B32" s="238" t="s">
        <v>91</v>
      </c>
      <c r="C32" s="238" t="s">
        <v>97</v>
      </c>
      <c r="D32" s="238" t="s">
        <v>77</v>
      </c>
      <c r="E32" s="239">
        <v>24.9</v>
      </c>
      <c r="F32" s="240" t="s">
        <v>78</v>
      </c>
      <c r="G32" s="241" t="s">
        <v>81</v>
      </c>
      <c r="H32" s="238" t="s">
        <v>83</v>
      </c>
      <c r="L32" s="247" t="s">
        <v>203</v>
      </c>
      <c r="M32" s="248">
        <f>SUM(M29+M22)</f>
        <v>14787.356869090907</v>
      </c>
    </row>
    <row r="33" spans="2:18" ht="13.5" thickBot="1" x14ac:dyDescent="0.25">
      <c r="B33" s="238" t="s">
        <v>91</v>
      </c>
      <c r="C33" s="238" t="s">
        <v>98</v>
      </c>
      <c r="D33" s="238" t="s">
        <v>77</v>
      </c>
      <c r="E33" s="239">
        <v>28.1</v>
      </c>
      <c r="F33" s="240" t="s">
        <v>78</v>
      </c>
      <c r="G33" s="241" t="s">
        <v>81</v>
      </c>
      <c r="H33" s="238" t="s">
        <v>83</v>
      </c>
      <c r="L33" s="249" t="str">
        <f>O2</f>
        <v>Recursos Varios</v>
      </c>
      <c r="M33" s="250">
        <f>P14</f>
        <v>127.77777777777777</v>
      </c>
      <c r="P33" s="251"/>
    </row>
    <row r="34" spans="2:18" ht="13.5" thickBot="1" x14ac:dyDescent="0.25">
      <c r="B34" s="252"/>
      <c r="L34" s="195" t="s">
        <v>0</v>
      </c>
      <c r="M34" s="253">
        <f>SUM(M32:M33)</f>
        <v>14915.134646868684</v>
      </c>
      <c r="P34" s="140">
        <f>+M34</f>
        <v>14915.134646868684</v>
      </c>
    </row>
    <row r="35" spans="2:18" ht="13.5" thickBot="1" x14ac:dyDescent="0.25">
      <c r="P35" s="254">
        <f>+P18</f>
        <v>2617.6061305254539</v>
      </c>
    </row>
    <row r="36" spans="2:18" ht="15.75" thickBot="1" x14ac:dyDescent="0.3">
      <c r="G36" s="255" t="s">
        <v>92</v>
      </c>
      <c r="H36" s="256">
        <f>C7</f>
        <v>318500</v>
      </c>
      <c r="L36" s="307" t="s">
        <v>204</v>
      </c>
      <c r="M36" s="308"/>
      <c r="P36" s="140">
        <f>+M38</f>
        <v>5220.2971264040389</v>
      </c>
      <c r="R36" s="140"/>
    </row>
    <row r="37" spans="2:18" x14ac:dyDescent="0.2">
      <c r="G37" s="257" t="s">
        <v>89</v>
      </c>
      <c r="H37" s="258" t="s">
        <v>88</v>
      </c>
      <c r="L37" s="259" t="str">
        <f>L31</f>
        <v>Total Costo Operativo</v>
      </c>
      <c r="M37" s="248">
        <f>M34</f>
        <v>14915.134646868684</v>
      </c>
      <c r="N37" s="260"/>
      <c r="P37" s="251">
        <f>+P34+P35+P36</f>
        <v>22753.037903798177</v>
      </c>
    </row>
    <row r="38" spans="2:18" ht="13.5" thickBot="1" x14ac:dyDescent="0.25">
      <c r="G38" s="257" t="s">
        <v>74</v>
      </c>
      <c r="H38" s="258" t="s">
        <v>77</v>
      </c>
      <c r="L38" s="249" t="s">
        <v>14</v>
      </c>
      <c r="M38" s="261">
        <f>M37*P27</f>
        <v>5220.2971264040389</v>
      </c>
    </row>
    <row r="39" spans="2:18" x14ac:dyDescent="0.2">
      <c r="B39" s="262" t="s">
        <v>115</v>
      </c>
      <c r="C39" s="262" t="s">
        <v>119</v>
      </c>
      <c r="G39" s="257" t="s">
        <v>73</v>
      </c>
      <c r="H39" s="258" t="s">
        <v>82</v>
      </c>
    </row>
    <row r="40" spans="2:18" ht="15.75" thickBot="1" x14ac:dyDescent="0.3">
      <c r="B40" s="241" t="s">
        <v>109</v>
      </c>
      <c r="C40" s="263">
        <v>1.25</v>
      </c>
      <c r="G40" s="264" t="s">
        <v>85</v>
      </c>
      <c r="H40" s="265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</row>
    <row r="41" spans="2:18" ht="13.5" thickBot="1" x14ac:dyDescent="0.25">
      <c r="B41" s="241" t="s">
        <v>110</v>
      </c>
      <c r="C41" s="263">
        <v>1.1000000000000001</v>
      </c>
      <c r="L41" s="266" t="s">
        <v>16</v>
      </c>
      <c r="M41" s="267">
        <f>(M37+P18)/P25</f>
        <v>5.5047851734361497E-2</v>
      </c>
    </row>
    <row r="42" spans="2:18" ht="13.5" thickBot="1" x14ac:dyDescent="0.25">
      <c r="B42" s="241" t="s">
        <v>111</v>
      </c>
      <c r="C42" s="263">
        <v>1</v>
      </c>
      <c r="G42" s="139" t="s">
        <v>100</v>
      </c>
      <c r="H42" s="268">
        <f>H36*H40</f>
        <v>2643550</v>
      </c>
      <c r="I42" s="269" t="s">
        <v>99</v>
      </c>
      <c r="L42" s="266" t="s">
        <v>17</v>
      </c>
      <c r="M42" s="267">
        <f>(M37+M38+P18)/P25</f>
        <v>7.1438109588063348E-2</v>
      </c>
    </row>
    <row r="43" spans="2:18" ht="13.5" thickBot="1" x14ac:dyDescent="0.25">
      <c r="B43" s="241" t="s">
        <v>112</v>
      </c>
      <c r="C43" s="263">
        <v>0.85</v>
      </c>
      <c r="G43" s="139" t="s">
        <v>101</v>
      </c>
      <c r="H43" s="268">
        <v>1024</v>
      </c>
      <c r="I43" s="269" t="s">
        <v>99</v>
      </c>
    </row>
    <row r="44" spans="2:18" ht="13.5" thickBot="1" x14ac:dyDescent="0.25">
      <c r="B44" s="241" t="s">
        <v>113</v>
      </c>
      <c r="C44" s="263">
        <v>0.75</v>
      </c>
      <c r="G44" s="139" t="s">
        <v>102</v>
      </c>
      <c r="H44" s="270">
        <v>0.05</v>
      </c>
      <c r="I44" s="269"/>
      <c r="K44" s="309" t="s">
        <v>129</v>
      </c>
      <c r="L44" s="310"/>
      <c r="M44" s="310"/>
      <c r="N44" s="311"/>
    </row>
    <row r="45" spans="2:18" ht="13.5" thickBot="1" x14ac:dyDescent="0.25">
      <c r="B45" s="241" t="s">
        <v>114</v>
      </c>
      <c r="C45" s="263">
        <v>0.6</v>
      </c>
      <c r="K45" s="271" t="s">
        <v>52</v>
      </c>
      <c r="L45" s="271" t="s">
        <v>62</v>
      </c>
      <c r="M45" s="271" t="s">
        <v>67</v>
      </c>
      <c r="N45" s="271" t="s">
        <v>0</v>
      </c>
    </row>
    <row r="46" spans="2:18" ht="15" x14ac:dyDescent="0.2">
      <c r="B46" s="241" t="s">
        <v>116</v>
      </c>
      <c r="C46" s="263">
        <v>0.5</v>
      </c>
      <c r="G46" s="139" t="s">
        <v>103</v>
      </c>
      <c r="H46" s="268">
        <f>(H42*H44)+H42</f>
        <v>2775727.5</v>
      </c>
      <c r="I46" s="269" t="s">
        <v>99</v>
      </c>
      <c r="K46" s="312">
        <v>0</v>
      </c>
      <c r="L46" s="272" t="s">
        <v>120</v>
      </c>
      <c r="M46" s="315">
        <v>22000</v>
      </c>
      <c r="N46" s="315">
        <f>M46*K46</f>
        <v>0</v>
      </c>
    </row>
    <row r="47" spans="2:18" ht="15" x14ac:dyDescent="0.2">
      <c r="B47" s="300" t="s">
        <v>210</v>
      </c>
      <c r="C47" s="263">
        <v>0.35</v>
      </c>
      <c r="G47" s="139" t="s">
        <v>104</v>
      </c>
      <c r="H47" s="273">
        <f>H46/H43</f>
        <v>2710.67138671875</v>
      </c>
      <c r="I47" s="269" t="s">
        <v>106</v>
      </c>
      <c r="K47" s="313"/>
      <c r="L47" s="274" t="s">
        <v>121</v>
      </c>
      <c r="M47" s="316"/>
      <c r="N47" s="316"/>
    </row>
    <row r="48" spans="2:18" ht="15" x14ac:dyDescent="0.2">
      <c r="B48" s="300" t="s">
        <v>211</v>
      </c>
      <c r="C48" s="263">
        <v>0.25</v>
      </c>
      <c r="G48" s="139" t="s">
        <v>105</v>
      </c>
      <c r="H48" s="268">
        <f>H46*I48</f>
        <v>277572.75</v>
      </c>
      <c r="I48" s="275">
        <v>0.1</v>
      </c>
      <c r="K48" s="313"/>
      <c r="L48" s="274" t="s">
        <v>122</v>
      </c>
      <c r="M48" s="316"/>
      <c r="N48" s="316"/>
    </row>
    <row r="49" spans="7:14" ht="15" x14ac:dyDescent="0.2">
      <c r="G49" s="139" t="s">
        <v>107</v>
      </c>
      <c r="H49" s="276">
        <f>H48*12</f>
        <v>3330873</v>
      </c>
      <c r="I49" s="269" t="s">
        <v>99</v>
      </c>
      <c r="K49" s="313"/>
      <c r="L49" s="274" t="s">
        <v>123</v>
      </c>
      <c r="M49" s="316"/>
      <c r="N49" s="316"/>
    </row>
    <row r="50" spans="7:14" ht="15" x14ac:dyDescent="0.2">
      <c r="K50" s="313"/>
      <c r="L50" s="274" t="s">
        <v>124</v>
      </c>
      <c r="M50" s="316"/>
      <c r="N50" s="316"/>
    </row>
    <row r="51" spans="7:14" ht="15.75" thickBot="1" x14ac:dyDescent="0.3">
      <c r="G51" s="277" t="s">
        <v>108</v>
      </c>
      <c r="H51" s="278">
        <f>(H46+H49)/H43</f>
        <v>5963.47705078125</v>
      </c>
      <c r="I51" s="279" t="s">
        <v>106</v>
      </c>
      <c r="K51" s="314"/>
      <c r="L51" s="280" t="s">
        <v>125</v>
      </c>
      <c r="M51" s="317"/>
      <c r="N51" s="317"/>
    </row>
    <row r="52" spans="7:14" ht="13.5" thickBot="1" x14ac:dyDescent="0.25">
      <c r="K52" s="281">
        <v>0</v>
      </c>
      <c r="L52" s="282" t="s">
        <v>126</v>
      </c>
      <c r="M52" s="283">
        <v>5000</v>
      </c>
      <c r="N52" s="283">
        <f>M52*K52</f>
        <v>0</v>
      </c>
    </row>
    <row r="53" spans="7:14" ht="13.5" thickBot="1" x14ac:dyDescent="0.25">
      <c r="K53" s="281">
        <v>0</v>
      </c>
      <c r="L53" s="282" t="s">
        <v>127</v>
      </c>
      <c r="M53" s="283">
        <v>9900</v>
      </c>
      <c r="N53" s="283">
        <f>M53*K53</f>
        <v>0</v>
      </c>
    </row>
    <row r="54" spans="7:14" ht="13.5" thickBot="1" x14ac:dyDescent="0.25"/>
    <row r="55" spans="7:14" ht="13.5" thickBot="1" x14ac:dyDescent="0.25">
      <c r="M55" s="154" t="s">
        <v>0</v>
      </c>
      <c r="N55" s="283">
        <f>SUM(N46:N53)</f>
        <v>0</v>
      </c>
    </row>
    <row r="57" spans="7:14" ht="13.5" thickBot="1" x14ac:dyDescent="0.25"/>
    <row r="58" spans="7:14" ht="15" x14ac:dyDescent="0.25">
      <c r="K58" s="318" t="s">
        <v>131</v>
      </c>
      <c r="L58" s="319"/>
      <c r="M58" s="319"/>
      <c r="N58" s="320"/>
    </row>
    <row r="59" spans="7:14" ht="15" x14ac:dyDescent="0.25">
      <c r="K59" s="301" t="s">
        <v>132</v>
      </c>
      <c r="L59" s="302"/>
      <c r="M59" s="302"/>
      <c r="N59" s="303"/>
    </row>
    <row r="60" spans="7:14" ht="15.75" thickBot="1" x14ac:dyDescent="0.3">
      <c r="K60" s="328" t="s">
        <v>207</v>
      </c>
      <c r="L60" s="305"/>
      <c r="M60" s="305"/>
      <c r="N60" s="306"/>
    </row>
    <row r="61" spans="7:14" ht="13.5" thickBot="1" x14ac:dyDescent="0.25">
      <c r="K61" s="271" t="s">
        <v>52</v>
      </c>
      <c r="L61" s="271" t="s">
        <v>133</v>
      </c>
      <c r="M61" s="271" t="s">
        <v>134</v>
      </c>
      <c r="N61" s="271" t="s">
        <v>135</v>
      </c>
    </row>
    <row r="62" spans="7:14" x14ac:dyDescent="0.2">
      <c r="K62" s="284">
        <v>0</v>
      </c>
      <c r="L62" s="285" t="s">
        <v>136</v>
      </c>
      <c r="M62" s="286" t="s">
        <v>137</v>
      </c>
      <c r="N62" s="287">
        <v>0</v>
      </c>
    </row>
    <row r="63" spans="7:14" x14ac:dyDescent="0.2">
      <c r="K63" s="284">
        <v>0</v>
      </c>
      <c r="L63" s="288" t="s">
        <v>138</v>
      </c>
      <c r="M63" s="284" t="s">
        <v>139</v>
      </c>
      <c r="N63" s="289">
        <v>859.68</v>
      </c>
    </row>
    <row r="64" spans="7:14" x14ac:dyDescent="0.2">
      <c r="K64" s="284">
        <v>0</v>
      </c>
      <c r="L64" s="288" t="s">
        <v>140</v>
      </c>
      <c r="M64" s="284" t="s">
        <v>141</v>
      </c>
      <c r="N64" s="289">
        <v>15703</v>
      </c>
    </row>
    <row r="65" spans="11:14" x14ac:dyDescent="0.2">
      <c r="K65" s="284">
        <v>0</v>
      </c>
      <c r="L65" s="288" t="s">
        <v>142</v>
      </c>
      <c r="M65" s="284" t="s">
        <v>143</v>
      </c>
      <c r="N65" s="289">
        <v>0</v>
      </c>
    </row>
    <row r="66" spans="11:14" x14ac:dyDescent="0.2">
      <c r="K66" s="284">
        <v>0</v>
      </c>
      <c r="L66" s="297" t="s">
        <v>208</v>
      </c>
      <c r="M66" s="298" t="s">
        <v>209</v>
      </c>
      <c r="N66" s="299">
        <v>2512.48</v>
      </c>
    </row>
    <row r="67" spans="11:14" x14ac:dyDescent="0.2">
      <c r="K67" s="284">
        <v>0</v>
      </c>
      <c r="L67" s="288" t="s">
        <v>144</v>
      </c>
      <c r="M67" s="284" t="s">
        <v>145</v>
      </c>
      <c r="N67" s="289">
        <v>3920</v>
      </c>
    </row>
    <row r="68" spans="11:14" ht="13.5" thickBot="1" x14ac:dyDescent="0.25">
      <c r="K68" s="290">
        <v>0</v>
      </c>
      <c r="L68" s="291" t="s">
        <v>146</v>
      </c>
      <c r="M68" s="290" t="s">
        <v>147</v>
      </c>
      <c r="N68" s="292">
        <v>595</v>
      </c>
    </row>
    <row r="69" spans="11:14" ht="13.5" thickBot="1" x14ac:dyDescent="0.25"/>
    <row r="70" spans="11:14" ht="15.75" thickBot="1" x14ac:dyDescent="0.25">
      <c r="M70" s="293" t="s">
        <v>0</v>
      </c>
      <c r="N70" s="283">
        <f>SUM(N62:N69)</f>
        <v>23590.16</v>
      </c>
    </row>
    <row r="71" spans="11:14" ht="13.5" thickBot="1" x14ac:dyDescent="0.25"/>
    <row r="72" spans="11:14" ht="15.75" thickBot="1" x14ac:dyDescent="0.25">
      <c r="M72" s="293" t="s">
        <v>205</v>
      </c>
      <c r="N72" s="294">
        <v>1000000</v>
      </c>
    </row>
    <row r="73" spans="11:14" ht="13.5" thickBot="1" x14ac:dyDescent="0.25"/>
    <row r="74" spans="11:14" ht="15.75" thickBot="1" x14ac:dyDescent="0.25">
      <c r="M74" s="295" t="s">
        <v>206</v>
      </c>
      <c r="N74" s="296">
        <f>N70/N72</f>
        <v>2.3590159999999999E-2</v>
      </c>
    </row>
  </sheetData>
  <mergeCells count="20">
    <mergeCell ref="R10:S10"/>
    <mergeCell ref="L31:M31"/>
    <mergeCell ref="L2:M2"/>
    <mergeCell ref="O2:P2"/>
    <mergeCell ref="B5:F5"/>
    <mergeCell ref="C6:D6"/>
    <mergeCell ref="L9:M9"/>
    <mergeCell ref="B13:F13"/>
    <mergeCell ref="C14:D14"/>
    <mergeCell ref="O16:P16"/>
    <mergeCell ref="B22:F22"/>
    <mergeCell ref="L25:M25"/>
    <mergeCell ref="K59:N59"/>
    <mergeCell ref="K60:N60"/>
    <mergeCell ref="L36:M36"/>
    <mergeCell ref="K44:N44"/>
    <mergeCell ref="K46:K51"/>
    <mergeCell ref="M46:M51"/>
    <mergeCell ref="N46:N51"/>
    <mergeCell ref="K58:N58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 xr:uid="{EE9CD2F1-865C-4961-8AD2-DDD19FF0CF79}">
      <formula1>$D$31:$D$32</formula1>
    </dataValidation>
    <dataValidation type="list" allowBlank="1" showInputMessage="1" showErrorMessage="1" sqref="H39" xr:uid="{ADE49AAF-2DBC-44D5-B63E-FBC2C769AD0D}">
      <formula1>$H$29:$H$30</formula1>
    </dataValidation>
    <dataValidation type="list" allowBlank="1" showInputMessage="1" showErrorMessage="1" sqref="H37" xr:uid="{DC78BE35-7747-4B30-824F-827CB39E469F}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381DD-896E-49D4-833A-C475A6BE1FC0}">
  <dimension ref="A3:KG47"/>
  <sheetViews>
    <sheetView topLeftCell="G5" zoomScale="70" zoomScaleNormal="70" workbookViewId="0">
      <selection activeCell="M23" sqref="M23:BF23"/>
    </sheetView>
  </sheetViews>
  <sheetFormatPr baseColWidth="10" defaultColWidth="11.42578125" defaultRowHeight="15" x14ac:dyDescent="0.25"/>
  <cols>
    <col min="1" max="1" width="15.85546875" style="82" customWidth="1"/>
    <col min="2" max="2" width="3.5703125" style="82" customWidth="1"/>
    <col min="3" max="3" width="34.28515625" style="82" customWidth="1"/>
    <col min="4" max="4" width="17.85546875" style="82" bestFit="1" customWidth="1"/>
    <col min="5" max="5" width="17.7109375" style="82" customWidth="1"/>
    <col min="6" max="7" width="20.5703125" style="82" customWidth="1"/>
    <col min="8" max="8" width="5.28515625" style="82" customWidth="1"/>
    <col min="9" max="9" width="16.140625" style="82" customWidth="1"/>
    <col min="10" max="11" width="2.85546875" style="82" customWidth="1"/>
    <col min="12" max="293" width="2.5703125" style="82" customWidth="1"/>
    <col min="294" max="16384" width="11.42578125" style="82"/>
  </cols>
  <sheetData>
    <row r="3" spans="1:293" ht="18.75" x14ac:dyDescent="0.3">
      <c r="C3" s="331" t="s">
        <v>149</v>
      </c>
      <c r="D3" s="331"/>
      <c r="E3" s="331"/>
      <c r="F3" s="331"/>
      <c r="G3" s="331"/>
      <c r="H3" s="83"/>
      <c r="I3" s="8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  <c r="AM3" s="333"/>
      <c r="AN3" s="333"/>
      <c r="AO3" s="333"/>
      <c r="AP3" s="333"/>
      <c r="AQ3" s="333"/>
      <c r="AR3" s="333"/>
      <c r="AS3" s="333"/>
      <c r="AT3" s="333"/>
      <c r="AU3" s="333"/>
      <c r="AV3" s="333"/>
      <c r="AW3" s="333"/>
      <c r="AX3" s="333"/>
      <c r="AY3" s="333"/>
      <c r="AZ3" s="333"/>
      <c r="BA3" s="333"/>
      <c r="BB3" s="333"/>
      <c r="BC3" s="333"/>
      <c r="BD3" s="333"/>
      <c r="BE3" s="333"/>
      <c r="BF3" s="333"/>
      <c r="BG3" s="333"/>
      <c r="BH3" s="333"/>
      <c r="BI3" s="333"/>
      <c r="BJ3" s="333"/>
      <c r="BK3" s="333"/>
      <c r="BL3" s="333"/>
      <c r="BM3" s="333"/>
      <c r="BN3" s="333"/>
      <c r="BO3" s="333"/>
      <c r="BP3" s="333"/>
      <c r="BQ3" s="333"/>
      <c r="BR3" s="333"/>
      <c r="BS3" s="333"/>
      <c r="BT3" s="333"/>
      <c r="BU3" s="333"/>
      <c r="BV3" s="333"/>
      <c r="BW3" s="333"/>
      <c r="BX3" s="333"/>
      <c r="BY3" s="333"/>
      <c r="BZ3" s="333"/>
      <c r="CA3" s="333"/>
      <c r="CB3" s="333"/>
      <c r="CC3" s="333"/>
      <c r="CD3" s="333"/>
      <c r="CE3" s="333"/>
      <c r="CF3" s="333"/>
      <c r="CG3" s="333"/>
      <c r="CH3" s="333"/>
      <c r="CI3" s="333"/>
      <c r="CJ3" s="333"/>
      <c r="CK3" s="333"/>
      <c r="CL3" s="333"/>
      <c r="CM3" s="333"/>
      <c r="CN3" s="333"/>
      <c r="CO3" s="333"/>
      <c r="CP3" s="333"/>
      <c r="CQ3" s="333"/>
      <c r="CR3" s="333"/>
      <c r="CS3" s="333"/>
      <c r="CT3" s="333"/>
      <c r="CU3" s="333"/>
      <c r="CV3" s="333"/>
      <c r="CW3" s="333"/>
      <c r="CX3" s="333"/>
      <c r="CY3" s="333"/>
      <c r="CZ3" s="333"/>
      <c r="DA3" s="333"/>
      <c r="DB3" s="333"/>
      <c r="DC3" s="333"/>
      <c r="DD3" s="333"/>
      <c r="DE3" s="333"/>
      <c r="DF3" s="333"/>
      <c r="DG3" s="333"/>
      <c r="DH3" s="333"/>
      <c r="DI3" s="333"/>
      <c r="DJ3" s="333"/>
      <c r="DK3" s="333"/>
      <c r="DL3" s="333"/>
      <c r="DM3" s="333"/>
      <c r="DN3" s="333"/>
      <c r="DO3" s="333"/>
      <c r="DP3" s="333"/>
      <c r="DQ3" s="333"/>
      <c r="DR3" s="333"/>
      <c r="DS3" s="333"/>
      <c r="DT3" s="333"/>
      <c r="DU3" s="333"/>
      <c r="DV3" s="333"/>
      <c r="DW3" s="333"/>
      <c r="DX3" s="333"/>
      <c r="DY3" s="333"/>
      <c r="DZ3" s="333"/>
      <c r="EA3" s="333"/>
      <c r="EB3" s="333"/>
      <c r="EC3" s="333"/>
      <c r="ED3" s="333"/>
      <c r="EE3" s="333"/>
      <c r="EF3" s="333"/>
      <c r="EG3" s="333"/>
      <c r="EH3" s="333"/>
      <c r="EI3" s="333"/>
      <c r="EJ3" s="333"/>
      <c r="EK3" s="333"/>
      <c r="EL3" s="333"/>
      <c r="EM3" s="329"/>
      <c r="EN3" s="330"/>
      <c r="EO3" s="330"/>
      <c r="EP3" s="330"/>
      <c r="EQ3" s="330"/>
      <c r="ER3" s="330"/>
      <c r="ES3" s="330"/>
      <c r="ET3" s="330"/>
      <c r="EU3" s="330"/>
      <c r="EV3" s="330"/>
      <c r="EW3" s="330"/>
      <c r="EX3" s="330"/>
      <c r="EY3" s="330"/>
      <c r="EZ3" s="330"/>
      <c r="FA3" s="330"/>
      <c r="FB3" s="330"/>
      <c r="FC3" s="330"/>
      <c r="FD3" s="330"/>
      <c r="FE3" s="330"/>
      <c r="FF3" s="330"/>
      <c r="FG3" s="330"/>
      <c r="FH3" s="330"/>
      <c r="FI3" s="329"/>
      <c r="FJ3" s="330"/>
      <c r="FK3" s="330"/>
      <c r="FL3" s="330"/>
      <c r="FM3" s="330"/>
      <c r="FN3" s="330"/>
      <c r="FO3" s="330"/>
      <c r="FP3" s="330"/>
      <c r="FQ3" s="330"/>
      <c r="FR3" s="330"/>
      <c r="FS3" s="330"/>
      <c r="FT3" s="330"/>
      <c r="FU3" s="330"/>
      <c r="FV3" s="330"/>
      <c r="FW3" s="330"/>
      <c r="FX3" s="330"/>
      <c r="FY3" s="330"/>
      <c r="FZ3" s="330"/>
      <c r="GA3" s="330"/>
      <c r="GB3" s="330"/>
      <c r="GC3" s="329"/>
      <c r="GD3" s="330"/>
      <c r="GE3" s="330"/>
      <c r="GF3" s="330"/>
      <c r="GG3" s="330"/>
      <c r="GH3" s="330"/>
      <c r="GI3" s="330"/>
      <c r="GJ3" s="330"/>
      <c r="GK3" s="330"/>
      <c r="GL3" s="330"/>
      <c r="GM3" s="330"/>
      <c r="GN3" s="330"/>
      <c r="GO3" s="330"/>
      <c r="GP3" s="330"/>
      <c r="GQ3" s="330"/>
      <c r="GR3" s="330"/>
      <c r="GS3" s="330"/>
      <c r="GT3" s="330"/>
      <c r="GU3" s="330"/>
      <c r="GV3" s="330"/>
      <c r="GW3" s="330"/>
      <c r="GX3" s="330"/>
      <c r="GY3" s="330"/>
      <c r="GZ3" s="329"/>
      <c r="HA3" s="330"/>
      <c r="HB3" s="330"/>
      <c r="HC3" s="330"/>
      <c r="HD3" s="330"/>
      <c r="HE3" s="330"/>
      <c r="HF3" s="330"/>
      <c r="HG3" s="330"/>
      <c r="HH3" s="330"/>
      <c r="HI3" s="330"/>
      <c r="HJ3" s="330"/>
      <c r="HK3" s="330"/>
      <c r="HL3" s="330"/>
      <c r="HM3" s="330"/>
      <c r="HN3" s="330"/>
      <c r="HO3" s="330"/>
      <c r="HP3" s="330"/>
      <c r="HQ3" s="330"/>
      <c r="HR3" s="330"/>
      <c r="HS3" s="330"/>
      <c r="HT3" s="329"/>
      <c r="HU3" s="330"/>
      <c r="HV3" s="330"/>
      <c r="HW3" s="330"/>
      <c r="HX3" s="330"/>
      <c r="HY3" s="330"/>
      <c r="HZ3" s="330"/>
      <c r="IA3" s="330"/>
      <c r="IB3" s="330"/>
      <c r="IC3" s="330"/>
      <c r="ID3" s="330"/>
      <c r="IE3" s="330"/>
      <c r="IF3" s="330"/>
      <c r="IG3" s="330"/>
      <c r="IH3" s="330"/>
      <c r="II3" s="330"/>
      <c r="IJ3" s="330"/>
      <c r="IK3" s="330"/>
      <c r="IL3" s="330"/>
      <c r="IM3" s="330"/>
      <c r="IN3" s="330"/>
      <c r="IO3" s="330"/>
      <c r="IP3" s="330"/>
      <c r="IQ3" s="329"/>
      <c r="IR3" s="330"/>
      <c r="IS3" s="330"/>
      <c r="IT3" s="330"/>
      <c r="IU3" s="330"/>
      <c r="IV3" s="330"/>
      <c r="IW3" s="330"/>
      <c r="IX3" s="330"/>
      <c r="IY3" s="330"/>
      <c r="IZ3" s="330"/>
      <c r="JA3" s="330"/>
      <c r="JB3" s="330"/>
      <c r="JC3" s="330"/>
      <c r="JD3" s="330"/>
      <c r="JE3" s="330"/>
      <c r="JF3" s="330"/>
      <c r="JG3" s="330"/>
      <c r="JH3" s="330"/>
      <c r="JI3" s="330"/>
      <c r="JJ3" s="330"/>
      <c r="JK3" s="330"/>
      <c r="JL3" s="330"/>
      <c r="JM3" s="330"/>
      <c r="JN3" s="330"/>
      <c r="JO3" s="330"/>
      <c r="JP3" s="330"/>
      <c r="JQ3" s="330"/>
      <c r="JR3" s="330"/>
      <c r="JS3" s="330"/>
      <c r="JT3" s="330"/>
      <c r="JU3" s="330"/>
      <c r="JV3" s="330"/>
      <c r="JW3" s="330"/>
      <c r="JX3" s="330"/>
      <c r="JY3" s="330"/>
      <c r="JZ3" s="330"/>
      <c r="KA3" s="330"/>
      <c r="KB3" s="330"/>
      <c r="KC3" s="330"/>
      <c r="KD3" s="330"/>
      <c r="KE3" s="330"/>
      <c r="KF3" s="330"/>
      <c r="KG3" s="330"/>
    </row>
    <row r="4" spans="1:293" ht="18.75" x14ac:dyDescent="0.3">
      <c r="C4" s="331"/>
      <c r="D4" s="331"/>
      <c r="E4" s="331"/>
      <c r="F4" s="331"/>
      <c r="G4" s="331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25">
      <c r="D5" s="87"/>
      <c r="L5" s="88" t="s">
        <v>150</v>
      </c>
      <c r="M5" s="88" t="s">
        <v>151</v>
      </c>
      <c r="N5" s="88" t="s">
        <v>152</v>
      </c>
      <c r="O5" s="88" t="s">
        <v>153</v>
      </c>
      <c r="P5" s="88" t="s">
        <v>154</v>
      </c>
      <c r="Q5" s="88" t="s">
        <v>150</v>
      </c>
      <c r="R5" s="88" t="s">
        <v>151</v>
      </c>
      <c r="S5" s="88" t="s">
        <v>152</v>
      </c>
      <c r="T5" s="88" t="s">
        <v>153</v>
      </c>
      <c r="U5" s="88" t="s">
        <v>154</v>
      </c>
      <c r="V5" s="88" t="s">
        <v>150</v>
      </c>
      <c r="W5" s="88" t="s">
        <v>151</v>
      </c>
      <c r="X5" s="88" t="s">
        <v>152</v>
      </c>
      <c r="Y5" s="88" t="s">
        <v>153</v>
      </c>
      <c r="Z5" s="88" t="s">
        <v>154</v>
      </c>
      <c r="AA5" s="88" t="s">
        <v>150</v>
      </c>
      <c r="AB5" s="88" t="s">
        <v>151</v>
      </c>
      <c r="AC5" s="88" t="s">
        <v>152</v>
      </c>
      <c r="AD5" s="88" t="s">
        <v>153</v>
      </c>
      <c r="AE5" s="88" t="s">
        <v>154</v>
      </c>
      <c r="AF5" s="88" t="s">
        <v>150</v>
      </c>
      <c r="AG5" s="88" t="s">
        <v>151</v>
      </c>
      <c r="AH5" s="88" t="s">
        <v>152</v>
      </c>
      <c r="AI5" s="88" t="s">
        <v>153</v>
      </c>
      <c r="AJ5" s="88" t="s">
        <v>154</v>
      </c>
      <c r="AK5" s="88" t="s">
        <v>150</v>
      </c>
      <c r="AL5" s="88" t="s">
        <v>151</v>
      </c>
      <c r="AM5" s="88" t="s">
        <v>152</v>
      </c>
      <c r="AN5" s="88" t="s">
        <v>153</v>
      </c>
      <c r="AO5" s="88" t="s">
        <v>154</v>
      </c>
      <c r="AP5" s="88" t="s">
        <v>150</v>
      </c>
      <c r="AQ5" s="88" t="s">
        <v>151</v>
      </c>
      <c r="AR5" s="88" t="s">
        <v>152</v>
      </c>
      <c r="AS5" s="88" t="s">
        <v>153</v>
      </c>
      <c r="AT5" s="88" t="s">
        <v>154</v>
      </c>
      <c r="AU5" s="88" t="s">
        <v>150</v>
      </c>
      <c r="AV5" s="88" t="s">
        <v>151</v>
      </c>
      <c r="AW5" s="88" t="s">
        <v>152</v>
      </c>
      <c r="AX5" s="88" t="s">
        <v>153</v>
      </c>
      <c r="AY5" s="88" t="s">
        <v>154</v>
      </c>
      <c r="AZ5" s="88" t="s">
        <v>150</v>
      </c>
      <c r="BA5" s="88" t="s">
        <v>151</v>
      </c>
      <c r="BB5" s="88" t="s">
        <v>152</v>
      </c>
      <c r="BC5" s="88" t="s">
        <v>153</v>
      </c>
      <c r="BD5" s="88" t="s">
        <v>154</v>
      </c>
      <c r="BE5" s="88" t="s">
        <v>150</v>
      </c>
      <c r="BF5" s="88" t="s">
        <v>151</v>
      </c>
      <c r="BG5" s="88" t="s">
        <v>152</v>
      </c>
      <c r="BH5" s="88" t="s">
        <v>153</v>
      </c>
      <c r="BI5" s="88" t="s">
        <v>154</v>
      </c>
      <c r="BJ5" s="88" t="s">
        <v>150</v>
      </c>
      <c r="BK5" s="88" t="s">
        <v>151</v>
      </c>
      <c r="BL5" s="88" t="s">
        <v>152</v>
      </c>
      <c r="BM5" s="88" t="s">
        <v>153</v>
      </c>
      <c r="BN5" s="88" t="s">
        <v>154</v>
      </c>
      <c r="BO5" s="88" t="s">
        <v>150</v>
      </c>
      <c r="BP5" s="88" t="s">
        <v>151</v>
      </c>
      <c r="BQ5" s="88" t="s">
        <v>152</v>
      </c>
      <c r="BR5" s="88" t="s">
        <v>153</v>
      </c>
      <c r="BS5" s="88" t="s">
        <v>154</v>
      </c>
      <c r="BT5" s="88" t="s">
        <v>150</v>
      </c>
      <c r="BU5" s="88" t="s">
        <v>151</v>
      </c>
      <c r="BV5" s="88" t="s">
        <v>152</v>
      </c>
      <c r="BW5" s="88" t="s">
        <v>153</v>
      </c>
      <c r="BX5" s="88" t="s">
        <v>154</v>
      </c>
      <c r="BY5" s="88" t="s">
        <v>150</v>
      </c>
      <c r="BZ5" s="88" t="s">
        <v>151</v>
      </c>
      <c r="CA5" s="88" t="s">
        <v>152</v>
      </c>
      <c r="CB5" s="88" t="s">
        <v>153</v>
      </c>
      <c r="CC5" s="88" t="s">
        <v>154</v>
      </c>
      <c r="CD5" s="88" t="s">
        <v>150</v>
      </c>
      <c r="CE5" s="88" t="s">
        <v>151</v>
      </c>
      <c r="CF5" s="88" t="s">
        <v>152</v>
      </c>
      <c r="CG5" s="88" t="s">
        <v>153</v>
      </c>
      <c r="CH5" s="88" t="s">
        <v>154</v>
      </c>
      <c r="CI5" s="88" t="s">
        <v>150</v>
      </c>
      <c r="CJ5" s="88" t="s">
        <v>151</v>
      </c>
      <c r="CK5" s="88" t="s">
        <v>152</v>
      </c>
      <c r="CL5" s="88" t="s">
        <v>153</v>
      </c>
      <c r="CM5" s="88" t="s">
        <v>154</v>
      </c>
      <c r="CN5" s="88" t="s">
        <v>150</v>
      </c>
      <c r="CO5" s="88" t="s">
        <v>151</v>
      </c>
      <c r="CP5" s="88" t="s">
        <v>152</v>
      </c>
      <c r="CQ5" s="88" t="s">
        <v>153</v>
      </c>
      <c r="CR5" s="88" t="s">
        <v>154</v>
      </c>
      <c r="CS5" s="88" t="s">
        <v>150</v>
      </c>
      <c r="CT5" s="88" t="s">
        <v>151</v>
      </c>
      <c r="CU5" s="88" t="s">
        <v>152</v>
      </c>
      <c r="CV5" s="88" t="s">
        <v>153</v>
      </c>
      <c r="CW5" s="88" t="s">
        <v>154</v>
      </c>
      <c r="CX5" s="88" t="s">
        <v>150</v>
      </c>
      <c r="CY5" s="88" t="s">
        <v>151</v>
      </c>
      <c r="CZ5" s="88" t="s">
        <v>152</v>
      </c>
      <c r="DA5" s="88" t="s">
        <v>153</v>
      </c>
      <c r="DB5" s="88" t="s">
        <v>154</v>
      </c>
      <c r="DC5" s="88" t="s">
        <v>150</v>
      </c>
      <c r="DD5" s="88" t="s">
        <v>151</v>
      </c>
      <c r="DE5" s="88" t="s">
        <v>152</v>
      </c>
      <c r="DF5" s="88" t="s">
        <v>153</v>
      </c>
      <c r="DG5" s="88" t="s">
        <v>154</v>
      </c>
      <c r="DH5" s="88" t="s">
        <v>150</v>
      </c>
      <c r="DI5" s="88" t="s">
        <v>151</v>
      </c>
      <c r="DJ5" s="88" t="s">
        <v>152</v>
      </c>
      <c r="DK5" s="88" t="s">
        <v>153</v>
      </c>
      <c r="DL5" s="88" t="s">
        <v>154</v>
      </c>
      <c r="DM5" s="88" t="s">
        <v>150</v>
      </c>
      <c r="DN5" s="88" t="s">
        <v>151</v>
      </c>
      <c r="DO5" s="88" t="s">
        <v>152</v>
      </c>
      <c r="DP5" s="88" t="s">
        <v>153</v>
      </c>
      <c r="DQ5" s="88" t="s">
        <v>154</v>
      </c>
      <c r="DR5" s="88" t="s">
        <v>150</v>
      </c>
      <c r="DS5" s="88" t="s">
        <v>151</v>
      </c>
      <c r="DT5" s="88" t="s">
        <v>152</v>
      </c>
      <c r="DU5" s="88" t="s">
        <v>153</v>
      </c>
      <c r="DV5" s="88" t="s">
        <v>154</v>
      </c>
      <c r="DW5" s="88" t="s">
        <v>150</v>
      </c>
      <c r="DX5" s="88" t="s">
        <v>151</v>
      </c>
      <c r="DY5" s="88" t="s">
        <v>152</v>
      </c>
      <c r="DZ5" s="88" t="s">
        <v>153</v>
      </c>
      <c r="EA5" s="88" t="s">
        <v>154</v>
      </c>
      <c r="EB5" s="88" t="s">
        <v>150</v>
      </c>
      <c r="EC5" s="88" t="s">
        <v>151</v>
      </c>
      <c r="ED5" s="88" t="s">
        <v>152</v>
      </c>
      <c r="EE5" s="88" t="s">
        <v>153</v>
      </c>
      <c r="EF5" s="88" t="s">
        <v>154</v>
      </c>
      <c r="EG5" s="88" t="s">
        <v>150</v>
      </c>
      <c r="EH5" s="88" t="s">
        <v>151</v>
      </c>
      <c r="EI5" s="88" t="s">
        <v>152</v>
      </c>
      <c r="EJ5" s="88" t="s">
        <v>153</v>
      </c>
      <c r="EK5" s="88" t="s">
        <v>154</v>
      </c>
      <c r="EL5" s="88" t="s">
        <v>150</v>
      </c>
      <c r="EM5" s="88" t="s">
        <v>151</v>
      </c>
      <c r="EN5" s="88" t="s">
        <v>152</v>
      </c>
      <c r="EO5" s="88" t="s">
        <v>153</v>
      </c>
      <c r="EP5" s="88" t="s">
        <v>154</v>
      </c>
      <c r="EQ5" s="88" t="s">
        <v>150</v>
      </c>
      <c r="ER5" s="88" t="s">
        <v>151</v>
      </c>
      <c r="ES5" s="88" t="s">
        <v>152</v>
      </c>
      <c r="ET5" s="88" t="s">
        <v>153</v>
      </c>
      <c r="EU5" s="88" t="s">
        <v>154</v>
      </c>
      <c r="EV5" s="88" t="s">
        <v>150</v>
      </c>
      <c r="EW5" s="88" t="s">
        <v>151</v>
      </c>
      <c r="EX5" s="88" t="s">
        <v>152</v>
      </c>
      <c r="EY5" s="88" t="s">
        <v>153</v>
      </c>
      <c r="EZ5" s="88" t="s">
        <v>154</v>
      </c>
      <c r="FA5" s="88" t="s">
        <v>150</v>
      </c>
      <c r="FB5" s="88" t="s">
        <v>151</v>
      </c>
      <c r="FC5" s="88" t="s">
        <v>152</v>
      </c>
      <c r="FD5" s="88" t="s">
        <v>153</v>
      </c>
      <c r="FE5" s="88" t="s">
        <v>154</v>
      </c>
      <c r="FF5" s="88" t="s">
        <v>150</v>
      </c>
      <c r="FG5" s="88" t="s">
        <v>151</v>
      </c>
      <c r="FH5" s="88" t="s">
        <v>152</v>
      </c>
      <c r="FI5" s="88" t="s">
        <v>153</v>
      </c>
      <c r="FJ5" s="88" t="s">
        <v>154</v>
      </c>
      <c r="FK5" s="88" t="s">
        <v>150</v>
      </c>
      <c r="FL5" s="88" t="s">
        <v>151</v>
      </c>
      <c r="FM5" s="88" t="s">
        <v>152</v>
      </c>
      <c r="FN5" s="88" t="s">
        <v>153</v>
      </c>
      <c r="FO5" s="88" t="s">
        <v>154</v>
      </c>
      <c r="FP5" s="88" t="s">
        <v>150</v>
      </c>
      <c r="FQ5" s="88" t="s">
        <v>151</v>
      </c>
      <c r="FR5" s="88" t="s">
        <v>152</v>
      </c>
      <c r="FS5" s="88" t="s">
        <v>153</v>
      </c>
      <c r="FT5" s="88" t="s">
        <v>154</v>
      </c>
      <c r="FU5" s="88" t="s">
        <v>150</v>
      </c>
      <c r="FV5" s="88" t="s">
        <v>151</v>
      </c>
      <c r="FW5" s="88" t="s">
        <v>152</v>
      </c>
      <c r="FX5" s="88" t="s">
        <v>153</v>
      </c>
      <c r="FY5" s="88" t="s">
        <v>154</v>
      </c>
      <c r="FZ5" s="88" t="s">
        <v>150</v>
      </c>
      <c r="GA5" s="88" t="s">
        <v>151</v>
      </c>
      <c r="GB5" s="88" t="s">
        <v>152</v>
      </c>
      <c r="GC5" s="88" t="s">
        <v>153</v>
      </c>
      <c r="GD5" s="88" t="s">
        <v>154</v>
      </c>
      <c r="GE5" s="88" t="s">
        <v>150</v>
      </c>
      <c r="GF5" s="88" t="s">
        <v>151</v>
      </c>
      <c r="GG5" s="88" t="s">
        <v>152</v>
      </c>
      <c r="GH5" s="88" t="s">
        <v>153</v>
      </c>
      <c r="GI5" s="88" t="s">
        <v>154</v>
      </c>
      <c r="GJ5" s="88" t="s">
        <v>150</v>
      </c>
      <c r="GK5" s="88" t="s">
        <v>151</v>
      </c>
      <c r="GL5" s="88" t="s">
        <v>152</v>
      </c>
      <c r="GM5" s="88" t="s">
        <v>153</v>
      </c>
      <c r="GN5" s="88" t="s">
        <v>154</v>
      </c>
      <c r="GO5" s="88" t="s">
        <v>150</v>
      </c>
      <c r="GP5" s="88" t="s">
        <v>151</v>
      </c>
      <c r="GQ5" s="88" t="s">
        <v>152</v>
      </c>
      <c r="GR5" s="88" t="s">
        <v>153</v>
      </c>
      <c r="GS5" s="88" t="s">
        <v>154</v>
      </c>
      <c r="GT5" s="88" t="s">
        <v>150</v>
      </c>
      <c r="GU5" s="88" t="s">
        <v>151</v>
      </c>
      <c r="GV5" s="88" t="s">
        <v>152</v>
      </c>
      <c r="GW5" s="88" t="s">
        <v>153</v>
      </c>
      <c r="GX5" s="88" t="s">
        <v>154</v>
      </c>
      <c r="GY5" s="88" t="s">
        <v>150</v>
      </c>
      <c r="GZ5" s="88" t="s">
        <v>151</v>
      </c>
      <c r="HA5" s="88" t="s">
        <v>152</v>
      </c>
      <c r="HB5" s="88" t="s">
        <v>153</v>
      </c>
      <c r="HC5" s="88" t="s">
        <v>154</v>
      </c>
      <c r="HD5" s="88" t="s">
        <v>150</v>
      </c>
      <c r="HE5" s="88" t="s">
        <v>151</v>
      </c>
      <c r="HF5" s="88" t="s">
        <v>152</v>
      </c>
      <c r="HG5" s="88" t="s">
        <v>153</v>
      </c>
      <c r="HH5" s="88" t="s">
        <v>154</v>
      </c>
      <c r="HI5" s="88" t="s">
        <v>150</v>
      </c>
      <c r="HJ5" s="88" t="s">
        <v>151</v>
      </c>
      <c r="HK5" s="88" t="s">
        <v>152</v>
      </c>
      <c r="HL5" s="88" t="s">
        <v>153</v>
      </c>
      <c r="HM5" s="88" t="s">
        <v>154</v>
      </c>
      <c r="HN5" s="88" t="s">
        <v>150</v>
      </c>
      <c r="HO5" s="88" t="s">
        <v>151</v>
      </c>
      <c r="HP5" s="88" t="s">
        <v>152</v>
      </c>
      <c r="HQ5" s="88" t="s">
        <v>153</v>
      </c>
      <c r="HR5" s="88" t="s">
        <v>154</v>
      </c>
      <c r="HS5" s="88" t="s">
        <v>150</v>
      </c>
      <c r="HT5" s="88" t="s">
        <v>151</v>
      </c>
      <c r="HU5" s="88" t="s">
        <v>152</v>
      </c>
      <c r="HV5" s="88" t="s">
        <v>153</v>
      </c>
      <c r="HW5" s="88" t="s">
        <v>154</v>
      </c>
      <c r="HX5" s="88" t="s">
        <v>150</v>
      </c>
      <c r="HY5" s="88" t="s">
        <v>151</v>
      </c>
      <c r="HZ5" s="88" t="s">
        <v>152</v>
      </c>
      <c r="IA5" s="88" t="s">
        <v>153</v>
      </c>
      <c r="IB5" s="88" t="s">
        <v>154</v>
      </c>
      <c r="IC5" s="88" t="s">
        <v>150</v>
      </c>
      <c r="ID5" s="88" t="s">
        <v>151</v>
      </c>
      <c r="IE5" s="88" t="s">
        <v>152</v>
      </c>
      <c r="IF5" s="88" t="s">
        <v>153</v>
      </c>
      <c r="IG5" s="88" t="s">
        <v>154</v>
      </c>
      <c r="IH5" s="88" t="s">
        <v>150</v>
      </c>
      <c r="II5" s="88" t="s">
        <v>151</v>
      </c>
      <c r="IJ5" s="88" t="s">
        <v>152</v>
      </c>
      <c r="IK5" s="88" t="s">
        <v>153</v>
      </c>
      <c r="IL5" s="88" t="s">
        <v>154</v>
      </c>
      <c r="IM5" s="88" t="s">
        <v>150</v>
      </c>
      <c r="IN5" s="88" t="s">
        <v>151</v>
      </c>
      <c r="IO5" s="88" t="s">
        <v>152</v>
      </c>
      <c r="IP5" s="88" t="s">
        <v>153</v>
      </c>
      <c r="IQ5" s="88" t="s">
        <v>154</v>
      </c>
      <c r="IR5" s="88" t="s">
        <v>150</v>
      </c>
      <c r="IS5" s="88" t="s">
        <v>151</v>
      </c>
      <c r="IT5" s="88" t="s">
        <v>152</v>
      </c>
      <c r="IU5" s="88" t="s">
        <v>153</v>
      </c>
      <c r="IV5" s="88" t="s">
        <v>154</v>
      </c>
      <c r="IW5" s="88" t="s">
        <v>150</v>
      </c>
      <c r="IX5" s="88" t="s">
        <v>151</v>
      </c>
      <c r="IY5" s="88" t="s">
        <v>152</v>
      </c>
      <c r="IZ5" s="88" t="s">
        <v>153</v>
      </c>
      <c r="JA5" s="88" t="s">
        <v>154</v>
      </c>
      <c r="JB5" s="88" t="s">
        <v>150</v>
      </c>
      <c r="JC5" s="88" t="s">
        <v>151</v>
      </c>
      <c r="JD5" s="88" t="s">
        <v>152</v>
      </c>
      <c r="JE5" s="88" t="s">
        <v>153</v>
      </c>
      <c r="JF5" s="88" t="s">
        <v>154</v>
      </c>
      <c r="JG5" s="88" t="s">
        <v>150</v>
      </c>
      <c r="JH5" s="88" t="s">
        <v>151</v>
      </c>
      <c r="JI5" s="88" t="s">
        <v>152</v>
      </c>
      <c r="JJ5" s="88" t="s">
        <v>153</v>
      </c>
      <c r="JK5" s="88" t="s">
        <v>154</v>
      </c>
      <c r="JL5" s="88" t="s">
        <v>150</v>
      </c>
      <c r="JM5" s="88" t="s">
        <v>151</v>
      </c>
      <c r="JN5" s="88" t="s">
        <v>152</v>
      </c>
      <c r="JO5" s="88" t="s">
        <v>153</v>
      </c>
      <c r="JP5" s="88" t="s">
        <v>154</v>
      </c>
      <c r="JQ5" s="88" t="s">
        <v>150</v>
      </c>
      <c r="JR5" s="88" t="s">
        <v>151</v>
      </c>
      <c r="JS5" s="88" t="s">
        <v>152</v>
      </c>
      <c r="JT5" s="88" t="s">
        <v>153</v>
      </c>
      <c r="JU5" s="88" t="s">
        <v>154</v>
      </c>
      <c r="JV5" s="88" t="s">
        <v>150</v>
      </c>
      <c r="JW5" s="88" t="s">
        <v>151</v>
      </c>
      <c r="JX5" s="88" t="s">
        <v>152</v>
      </c>
      <c r="JY5" s="88" t="s">
        <v>153</v>
      </c>
      <c r="JZ5" s="88" t="s">
        <v>154</v>
      </c>
      <c r="KA5" s="88" t="s">
        <v>150</v>
      </c>
      <c r="KB5" s="88" t="s">
        <v>151</v>
      </c>
      <c r="KC5" s="88" t="s">
        <v>152</v>
      </c>
      <c r="KD5" s="88" t="s">
        <v>153</v>
      </c>
      <c r="KE5" s="88" t="s">
        <v>154</v>
      </c>
      <c r="KF5" s="88" t="s">
        <v>150</v>
      </c>
      <c r="KG5" s="88" t="s">
        <v>151</v>
      </c>
    </row>
    <row r="6" spans="1:293" ht="18.75" x14ac:dyDescent="0.3">
      <c r="C6" s="89" t="s">
        <v>155</v>
      </c>
      <c r="D6" s="87"/>
    </row>
    <row r="8" spans="1:293" ht="18.75" customHeight="1" thickBot="1" x14ac:dyDescent="0.35">
      <c r="C8" s="332"/>
      <c r="D8" s="332"/>
      <c r="E8" s="332"/>
      <c r="F8" s="332"/>
      <c r="G8" s="332"/>
    </row>
    <row r="9" spans="1:293" ht="15.75" customHeight="1" thickBot="1" x14ac:dyDescent="0.3">
      <c r="A9" s="90" t="s">
        <v>156</v>
      </c>
      <c r="C9" s="91" t="s">
        <v>157</v>
      </c>
      <c r="D9" s="91" t="s">
        <v>158</v>
      </c>
      <c r="E9" s="92"/>
      <c r="F9" s="92" t="s">
        <v>159</v>
      </c>
      <c r="G9" s="91" t="s">
        <v>160</v>
      </c>
      <c r="I9" s="82" t="s">
        <v>161</v>
      </c>
      <c r="M9" s="93" t="s">
        <v>162</v>
      </c>
      <c r="N9" s="94" t="s">
        <v>163</v>
      </c>
      <c r="O9" s="94" t="s">
        <v>163</v>
      </c>
      <c r="P9" s="94" t="s">
        <v>163</v>
      </c>
      <c r="Q9" s="94" t="s">
        <v>163</v>
      </c>
      <c r="R9" s="94" t="s">
        <v>163</v>
      </c>
      <c r="S9" s="94" t="s">
        <v>163</v>
      </c>
      <c r="T9" s="94" t="s">
        <v>163</v>
      </c>
      <c r="U9" s="94" t="s">
        <v>163</v>
      </c>
      <c r="V9" s="94" t="s">
        <v>163</v>
      </c>
      <c r="W9" s="94" t="s">
        <v>163</v>
      </c>
      <c r="X9" s="94" t="s">
        <v>163</v>
      </c>
      <c r="Y9" s="94" t="s">
        <v>163</v>
      </c>
      <c r="Z9" s="94" t="s">
        <v>163</v>
      </c>
      <c r="AA9" s="94" t="s">
        <v>163</v>
      </c>
      <c r="AB9" s="94" t="s">
        <v>163</v>
      </c>
      <c r="AC9" s="94" t="s">
        <v>163</v>
      </c>
      <c r="AD9" s="94" t="s">
        <v>163</v>
      </c>
      <c r="AE9" s="94" t="s">
        <v>163</v>
      </c>
      <c r="AF9" s="94" t="s">
        <v>163</v>
      </c>
      <c r="AG9" s="94" t="s">
        <v>163</v>
      </c>
      <c r="AH9" s="94" t="s">
        <v>163</v>
      </c>
      <c r="AI9" s="94" t="s">
        <v>163</v>
      </c>
      <c r="AJ9" s="94" t="s">
        <v>163</v>
      </c>
      <c r="AK9" s="94" t="s">
        <v>163</v>
      </c>
      <c r="AL9" s="94" t="s">
        <v>163</v>
      </c>
    </row>
    <row r="10" spans="1:293" ht="15.75" thickBot="1" x14ac:dyDescent="0.3">
      <c r="A10" s="95">
        <v>1</v>
      </c>
      <c r="C10" s="96">
        <v>175200</v>
      </c>
      <c r="D10" s="96">
        <v>175200</v>
      </c>
      <c r="E10" s="97"/>
      <c r="F10" s="98">
        <v>10</v>
      </c>
      <c r="G10" s="99">
        <f>C10/F10</f>
        <v>17520</v>
      </c>
      <c r="I10" s="82" t="s">
        <v>164</v>
      </c>
      <c r="M10" s="93" t="s">
        <v>162</v>
      </c>
      <c r="N10" s="94" t="s">
        <v>163</v>
      </c>
      <c r="O10" s="94" t="s">
        <v>163</v>
      </c>
      <c r="P10" s="94" t="s">
        <v>163</v>
      </c>
      <c r="Q10" s="94" t="s">
        <v>163</v>
      </c>
      <c r="R10" s="94" t="s">
        <v>163</v>
      </c>
      <c r="S10" s="94" t="s">
        <v>163</v>
      </c>
      <c r="T10" s="94" t="s">
        <v>163</v>
      </c>
      <c r="U10" s="94" t="s">
        <v>163</v>
      </c>
      <c r="V10" s="94" t="s">
        <v>163</v>
      </c>
      <c r="W10" s="94" t="s">
        <v>163</v>
      </c>
      <c r="X10" s="94" t="s">
        <v>163</v>
      </c>
      <c r="Y10" s="94" t="s">
        <v>163</v>
      </c>
      <c r="Z10" s="94" t="s">
        <v>163</v>
      </c>
      <c r="AA10" s="94" t="s">
        <v>163</v>
      </c>
      <c r="AB10" s="94" t="s">
        <v>163</v>
      </c>
      <c r="AC10" s="94" t="s">
        <v>163</v>
      </c>
      <c r="AD10" s="94" t="s">
        <v>163</v>
      </c>
      <c r="AE10" s="94" t="s">
        <v>163</v>
      </c>
      <c r="AF10" s="94" t="s">
        <v>163</v>
      </c>
      <c r="AG10" s="94" t="s">
        <v>163</v>
      </c>
      <c r="AH10" s="94" t="s">
        <v>163</v>
      </c>
      <c r="AI10" s="94" t="s">
        <v>163</v>
      </c>
      <c r="AJ10" s="94" t="s">
        <v>163</v>
      </c>
      <c r="AK10" s="94" t="s">
        <v>163</v>
      </c>
      <c r="AL10" s="94" t="s">
        <v>163</v>
      </c>
    </row>
    <row r="11" spans="1:293" ht="15.75" thickTop="1" x14ac:dyDescent="0.25">
      <c r="C11" s="100"/>
      <c r="D11" s="100" t="s">
        <v>165</v>
      </c>
      <c r="E11" s="100" t="s">
        <v>166</v>
      </c>
      <c r="F11" s="101" t="s">
        <v>30</v>
      </c>
      <c r="G11" s="102" t="s">
        <v>167</v>
      </c>
      <c r="I11" s="82" t="s">
        <v>168</v>
      </c>
      <c r="N11" s="94" t="s">
        <v>163</v>
      </c>
      <c r="O11" s="103" t="s">
        <v>169</v>
      </c>
      <c r="P11" s="103" t="s">
        <v>169</v>
      </c>
      <c r="Q11" s="103" t="s">
        <v>169</v>
      </c>
      <c r="R11" s="103" t="s">
        <v>169</v>
      </c>
      <c r="S11" s="103" t="s">
        <v>169</v>
      </c>
      <c r="T11" s="103" t="s">
        <v>169</v>
      </c>
      <c r="U11" s="103" t="s">
        <v>169</v>
      </c>
      <c r="V11" s="103" t="s">
        <v>169</v>
      </c>
      <c r="W11" s="103" t="s">
        <v>169</v>
      </c>
      <c r="X11" s="103" t="s">
        <v>169</v>
      </c>
      <c r="Y11" s="103" t="s">
        <v>169</v>
      </c>
      <c r="Z11" s="103" t="s">
        <v>169</v>
      </c>
      <c r="AA11" s="103" t="s">
        <v>169</v>
      </c>
      <c r="AB11" s="103" t="s">
        <v>169</v>
      </c>
      <c r="AC11" s="103" t="s">
        <v>169</v>
      </c>
      <c r="AD11" s="103" t="s">
        <v>169</v>
      </c>
      <c r="AE11" s="103" t="s">
        <v>169</v>
      </c>
      <c r="AF11" s="103" t="s">
        <v>169</v>
      </c>
      <c r="AG11" s="103" t="s">
        <v>169</v>
      </c>
      <c r="AH11" s="103" t="s">
        <v>169</v>
      </c>
      <c r="AI11" s="103" t="s">
        <v>169</v>
      </c>
      <c r="AJ11" s="103" t="s">
        <v>169</v>
      </c>
      <c r="AK11" s="103" t="s">
        <v>169</v>
      </c>
      <c r="AL11" s="103" t="s">
        <v>169</v>
      </c>
      <c r="AM11" s="103" t="s">
        <v>169</v>
      </c>
      <c r="AN11" s="103" t="s">
        <v>169</v>
      </c>
      <c r="AO11" s="103" t="s">
        <v>169</v>
      </c>
      <c r="AP11" s="103" t="s">
        <v>169</v>
      </c>
      <c r="AQ11" s="103" t="s">
        <v>169</v>
      </c>
      <c r="AR11" s="103" t="s">
        <v>169</v>
      </c>
      <c r="AS11" s="103" t="s">
        <v>169</v>
      </c>
      <c r="AT11" s="103" t="s">
        <v>169</v>
      </c>
      <c r="AU11" s="103" t="s">
        <v>169</v>
      </c>
      <c r="AV11" s="103" t="s">
        <v>169</v>
      </c>
      <c r="AW11" s="103" t="s">
        <v>169</v>
      </c>
      <c r="AX11" s="103" t="s">
        <v>169</v>
      </c>
      <c r="AY11" s="103" t="s">
        <v>169</v>
      </c>
      <c r="AZ11" s="103" t="s">
        <v>169</v>
      </c>
      <c r="BA11" s="103" t="s">
        <v>169</v>
      </c>
      <c r="BB11" s="103" t="s">
        <v>169</v>
      </c>
      <c r="BC11" s="103" t="s">
        <v>169</v>
      </c>
      <c r="BD11" s="103" t="s">
        <v>169</v>
      </c>
      <c r="BE11" s="103" t="s">
        <v>169</v>
      </c>
      <c r="BF11" s="103" t="s">
        <v>169</v>
      </c>
      <c r="BG11" s="103" t="s">
        <v>169</v>
      </c>
      <c r="BH11" s="103" t="s">
        <v>169</v>
      </c>
      <c r="BI11" s="103" t="s">
        <v>169</v>
      </c>
      <c r="BJ11" s="103" t="s">
        <v>169</v>
      </c>
      <c r="BK11" s="103" t="s">
        <v>169</v>
      </c>
      <c r="BL11" s="103" t="s">
        <v>169</v>
      </c>
      <c r="BM11" s="103" t="s">
        <v>169</v>
      </c>
      <c r="BN11" s="103" t="s">
        <v>169</v>
      </c>
      <c r="BO11" s="103" t="s">
        <v>169</v>
      </c>
      <c r="BP11" s="103" t="s">
        <v>169</v>
      </c>
      <c r="BQ11" s="103" t="s">
        <v>169</v>
      </c>
      <c r="BR11" s="103" t="s">
        <v>169</v>
      </c>
      <c r="BS11" s="103" t="s">
        <v>169</v>
      </c>
      <c r="BT11" s="103" t="s">
        <v>169</v>
      </c>
    </row>
    <row r="12" spans="1:293" x14ac:dyDescent="0.25">
      <c r="A12" s="82">
        <v>2</v>
      </c>
      <c r="C12" s="104" t="s">
        <v>170</v>
      </c>
      <c r="D12" s="105">
        <v>435</v>
      </c>
      <c r="E12" s="106">
        <f>(D12*A12)*8</f>
        <v>6960</v>
      </c>
      <c r="F12" s="107">
        <f>C10/E12</f>
        <v>25.172413793103448</v>
      </c>
      <c r="G12" s="107">
        <f t="shared" ref="G12:G17" si="0">F12/22</f>
        <v>1.1442006269592477</v>
      </c>
      <c r="N12" s="94" t="s">
        <v>163</v>
      </c>
      <c r="O12" s="103" t="s">
        <v>169</v>
      </c>
      <c r="P12" s="103" t="s">
        <v>169</v>
      </c>
      <c r="Q12" s="103" t="s">
        <v>169</v>
      </c>
      <c r="R12" s="103" t="s">
        <v>169</v>
      </c>
      <c r="S12" s="103" t="s">
        <v>169</v>
      </c>
      <c r="T12" s="103" t="s">
        <v>169</v>
      </c>
      <c r="U12" s="103" t="s">
        <v>169</v>
      </c>
      <c r="V12" s="103" t="s">
        <v>169</v>
      </c>
      <c r="W12" s="103" t="s">
        <v>169</v>
      </c>
      <c r="X12" s="103" t="s">
        <v>169</v>
      </c>
      <c r="Y12" s="103" t="s">
        <v>169</v>
      </c>
      <c r="Z12" s="103" t="s">
        <v>169</v>
      </c>
      <c r="AA12" s="103" t="s">
        <v>169</v>
      </c>
      <c r="AB12" s="103" t="s">
        <v>169</v>
      </c>
      <c r="AC12" s="103" t="s">
        <v>169</v>
      </c>
      <c r="AD12" s="103" t="s">
        <v>169</v>
      </c>
      <c r="AE12" s="103" t="s">
        <v>169</v>
      </c>
      <c r="AF12" s="103" t="s">
        <v>169</v>
      </c>
      <c r="AG12" s="103" t="s">
        <v>169</v>
      </c>
      <c r="AH12" s="103" t="s">
        <v>169</v>
      </c>
      <c r="AI12" s="103" t="s">
        <v>169</v>
      </c>
      <c r="AJ12" s="103" t="s">
        <v>169</v>
      </c>
      <c r="AK12" s="103" t="s">
        <v>169</v>
      </c>
      <c r="AL12" s="103" t="s">
        <v>169</v>
      </c>
      <c r="AM12" s="103" t="s">
        <v>169</v>
      </c>
      <c r="AN12" s="103" t="s">
        <v>169</v>
      </c>
      <c r="AO12" s="103" t="s">
        <v>169</v>
      </c>
      <c r="AP12" s="103" t="s">
        <v>169</v>
      </c>
      <c r="AQ12" s="103" t="s">
        <v>169</v>
      </c>
      <c r="AR12" s="103" t="s">
        <v>169</v>
      </c>
      <c r="AS12" s="103" t="s">
        <v>169</v>
      </c>
      <c r="AT12" s="103" t="s">
        <v>169</v>
      </c>
      <c r="AU12" s="103" t="s">
        <v>169</v>
      </c>
      <c r="AV12" s="103" t="s">
        <v>169</v>
      </c>
      <c r="AW12" s="103" t="s">
        <v>169</v>
      </c>
      <c r="AX12" s="103" t="s">
        <v>169</v>
      </c>
      <c r="AY12" s="103" t="s">
        <v>169</v>
      </c>
      <c r="AZ12" s="103" t="s">
        <v>169</v>
      </c>
      <c r="BA12" s="103" t="s">
        <v>169</v>
      </c>
      <c r="BB12" s="103" t="s">
        <v>169</v>
      </c>
      <c r="BC12" s="103" t="s">
        <v>169</v>
      </c>
      <c r="BD12" s="103" t="s">
        <v>169</v>
      </c>
      <c r="BE12" s="103" t="s">
        <v>169</v>
      </c>
      <c r="BF12" s="103" t="s">
        <v>169</v>
      </c>
      <c r="BG12" s="103" t="s">
        <v>169</v>
      </c>
      <c r="BH12" s="103" t="s">
        <v>169</v>
      </c>
      <c r="BI12" s="103" t="s">
        <v>169</v>
      </c>
      <c r="BJ12" s="103" t="s">
        <v>169</v>
      </c>
      <c r="BK12" s="103" t="s">
        <v>169</v>
      </c>
      <c r="BL12" s="103" t="s">
        <v>169</v>
      </c>
      <c r="BM12" s="103" t="s">
        <v>169</v>
      </c>
      <c r="BN12" s="103" t="s">
        <v>169</v>
      </c>
      <c r="BO12" s="103" t="s">
        <v>169</v>
      </c>
      <c r="BP12" s="103" t="s">
        <v>169</v>
      </c>
      <c r="BQ12" s="103" t="s">
        <v>169</v>
      </c>
      <c r="BR12" s="103" t="s">
        <v>169</v>
      </c>
      <c r="BS12" s="103" t="s">
        <v>169</v>
      </c>
      <c r="BT12" s="103" t="s">
        <v>169</v>
      </c>
    </row>
    <row r="13" spans="1:293" x14ac:dyDescent="0.25">
      <c r="A13" s="82">
        <v>2</v>
      </c>
      <c r="C13" s="108" t="s">
        <v>64</v>
      </c>
      <c r="D13" s="105">
        <v>190</v>
      </c>
      <c r="E13" s="106">
        <f>(D13*A13)*8</f>
        <v>3040</v>
      </c>
      <c r="F13" s="107">
        <f>C10/E13</f>
        <v>57.631578947368418</v>
      </c>
      <c r="G13" s="107">
        <f t="shared" si="0"/>
        <v>2.6196172248803826</v>
      </c>
      <c r="O13" s="109" t="s">
        <v>171</v>
      </c>
      <c r="P13" s="109" t="s">
        <v>171</v>
      </c>
      <c r="Q13" s="109" t="s">
        <v>171</v>
      </c>
      <c r="R13" s="109" t="s">
        <v>171</v>
      </c>
      <c r="S13" s="109" t="s">
        <v>171</v>
      </c>
      <c r="T13" s="109" t="s">
        <v>171</v>
      </c>
      <c r="U13" s="109" t="s">
        <v>171</v>
      </c>
      <c r="V13" s="109" t="s">
        <v>171</v>
      </c>
      <c r="W13" s="109" t="s">
        <v>171</v>
      </c>
      <c r="X13" s="109" t="s">
        <v>171</v>
      </c>
      <c r="Y13" s="109" t="s">
        <v>171</v>
      </c>
      <c r="Z13" s="109" t="s">
        <v>171</v>
      </c>
      <c r="AA13" s="109" t="s">
        <v>171</v>
      </c>
      <c r="AB13" s="109" t="s">
        <v>171</v>
      </c>
      <c r="AC13" s="109" t="s">
        <v>171</v>
      </c>
      <c r="AD13" s="109" t="s">
        <v>171</v>
      </c>
      <c r="AE13" s="109" t="s">
        <v>171</v>
      </c>
      <c r="AF13" s="109" t="s">
        <v>171</v>
      </c>
      <c r="AG13" s="109" t="s">
        <v>171</v>
      </c>
      <c r="AH13" s="109" t="s">
        <v>171</v>
      </c>
      <c r="AI13" s="109" t="s">
        <v>171</v>
      </c>
      <c r="AJ13" s="109" t="s">
        <v>171</v>
      </c>
      <c r="AK13" s="109" t="s">
        <v>171</v>
      </c>
      <c r="AL13" s="109" t="s">
        <v>171</v>
      </c>
      <c r="AM13" s="109" t="s">
        <v>171</v>
      </c>
      <c r="AN13" s="109" t="s">
        <v>171</v>
      </c>
      <c r="AO13" s="109" t="s">
        <v>171</v>
      </c>
      <c r="AP13" s="109" t="s">
        <v>171</v>
      </c>
      <c r="AQ13" s="109" t="s">
        <v>171</v>
      </c>
      <c r="AR13" s="109" t="s">
        <v>171</v>
      </c>
      <c r="AS13" s="109" t="s">
        <v>171</v>
      </c>
      <c r="AT13" s="109" t="s">
        <v>171</v>
      </c>
      <c r="AU13" s="109" t="s">
        <v>171</v>
      </c>
      <c r="AV13" s="109" t="s">
        <v>171</v>
      </c>
      <c r="AW13" s="109" t="s">
        <v>171</v>
      </c>
      <c r="AX13" s="109" t="s">
        <v>171</v>
      </c>
      <c r="AY13" s="109" t="s">
        <v>171</v>
      </c>
      <c r="AZ13" s="109" t="s">
        <v>171</v>
      </c>
      <c r="BA13" s="109" t="s">
        <v>171</v>
      </c>
      <c r="BB13" s="109" t="s">
        <v>171</v>
      </c>
      <c r="BC13" s="109" t="s">
        <v>171</v>
      </c>
      <c r="BD13" s="109" t="s">
        <v>171</v>
      </c>
      <c r="BE13" s="109" t="s">
        <v>171</v>
      </c>
      <c r="BF13" s="109" t="s">
        <v>171</v>
      </c>
      <c r="BG13" s="109" t="s">
        <v>171</v>
      </c>
      <c r="BH13" s="109" t="s">
        <v>171</v>
      </c>
      <c r="BI13" s="109" t="s">
        <v>171</v>
      </c>
      <c r="BJ13" s="109" t="s">
        <v>171</v>
      </c>
      <c r="BK13" s="109" t="s">
        <v>171</v>
      </c>
      <c r="BL13" s="109" t="s">
        <v>171</v>
      </c>
      <c r="BM13" s="109" t="s">
        <v>171</v>
      </c>
      <c r="BN13" s="109" t="s">
        <v>171</v>
      </c>
      <c r="BO13" s="109" t="s">
        <v>171</v>
      </c>
      <c r="BP13" s="109" t="s">
        <v>171</v>
      </c>
      <c r="BQ13" s="109" t="s">
        <v>171</v>
      </c>
      <c r="BR13" s="109" t="s">
        <v>171</v>
      </c>
      <c r="BS13" s="109" t="s">
        <v>171</v>
      </c>
      <c r="BT13" s="109" t="s">
        <v>171</v>
      </c>
    </row>
    <row r="14" spans="1:293" x14ac:dyDescent="0.25">
      <c r="A14" s="82">
        <v>2</v>
      </c>
      <c r="C14" s="110" t="s">
        <v>172</v>
      </c>
      <c r="D14" s="105">
        <v>190</v>
      </c>
      <c r="E14" s="106">
        <f>(D14*A14)*8</f>
        <v>3040</v>
      </c>
      <c r="F14" s="107">
        <f>C10/E14</f>
        <v>57.631578947368418</v>
      </c>
      <c r="G14" s="107">
        <f t="shared" si="0"/>
        <v>2.6196172248803826</v>
      </c>
      <c r="AM14" s="111" t="s">
        <v>173</v>
      </c>
      <c r="AN14" s="111" t="s">
        <v>173</v>
      </c>
      <c r="AO14" s="111" t="s">
        <v>173</v>
      </c>
      <c r="AP14" s="111" t="s">
        <v>173</v>
      </c>
      <c r="AQ14" s="111" t="s">
        <v>173</v>
      </c>
      <c r="AR14" s="111" t="s">
        <v>173</v>
      </c>
      <c r="AS14" s="111" t="s">
        <v>173</v>
      </c>
      <c r="AT14" s="111" t="s">
        <v>173</v>
      </c>
      <c r="AU14" s="111" t="s">
        <v>173</v>
      </c>
      <c r="AV14" s="111" t="s">
        <v>173</v>
      </c>
      <c r="AW14" s="111" t="s">
        <v>173</v>
      </c>
      <c r="AX14" s="111" t="s">
        <v>173</v>
      </c>
      <c r="AY14" s="111" t="s">
        <v>173</v>
      </c>
      <c r="AZ14" s="111" t="s">
        <v>173</v>
      </c>
      <c r="BA14" s="111" t="s">
        <v>173</v>
      </c>
      <c r="BB14" s="111" t="s">
        <v>173</v>
      </c>
      <c r="BC14" s="111" t="s">
        <v>173</v>
      </c>
      <c r="BD14" s="111" t="s">
        <v>173</v>
      </c>
      <c r="BE14" s="111" t="s">
        <v>173</v>
      </c>
      <c r="BF14" s="111" t="s">
        <v>173</v>
      </c>
      <c r="BG14" s="111" t="s">
        <v>173</v>
      </c>
      <c r="BH14" s="111" t="s">
        <v>173</v>
      </c>
      <c r="BI14" s="111" t="s">
        <v>173</v>
      </c>
      <c r="BJ14" s="111" t="s">
        <v>173</v>
      </c>
      <c r="BK14" s="111" t="s">
        <v>173</v>
      </c>
      <c r="BL14" s="111" t="s">
        <v>173</v>
      </c>
      <c r="BM14" s="111" t="s">
        <v>173</v>
      </c>
      <c r="BN14" s="111" t="s">
        <v>174</v>
      </c>
      <c r="BO14" s="111" t="s">
        <v>174</v>
      </c>
      <c r="BP14" s="111" t="s">
        <v>174</v>
      </c>
      <c r="BQ14" s="111" t="s">
        <v>174</v>
      </c>
      <c r="BR14" s="111" t="s">
        <v>174</v>
      </c>
      <c r="BS14" s="111" t="s">
        <v>174</v>
      </c>
      <c r="BT14" s="111" t="s">
        <v>174</v>
      </c>
      <c r="BU14" s="111" t="s">
        <v>174</v>
      </c>
      <c r="BV14" s="111" t="s">
        <v>174</v>
      </c>
      <c r="BW14" s="112" t="s">
        <v>175</v>
      </c>
    </row>
    <row r="15" spans="1:293" x14ac:dyDescent="0.25">
      <c r="A15" s="82">
        <v>1</v>
      </c>
      <c r="C15" s="113" t="s">
        <v>176</v>
      </c>
      <c r="D15" s="105">
        <v>100</v>
      </c>
      <c r="E15" s="106">
        <f>(D15*A15)*8</f>
        <v>800</v>
      </c>
      <c r="F15" s="107">
        <f>G10/E15</f>
        <v>21.9</v>
      </c>
      <c r="G15" s="107">
        <f t="shared" si="0"/>
        <v>0.99545454545454537</v>
      </c>
      <c r="J15" s="114"/>
      <c r="K15" s="114"/>
    </row>
    <row r="16" spans="1:293" x14ac:dyDescent="0.25">
      <c r="E16" s="115" t="s">
        <v>35</v>
      </c>
      <c r="F16" s="116">
        <f>F12+F15</f>
        <v>47.072413793103451</v>
      </c>
      <c r="G16" s="117">
        <f t="shared" si="0"/>
        <v>2.1396551724137933</v>
      </c>
      <c r="J16" s="114"/>
      <c r="K16" s="114"/>
    </row>
    <row r="17" spans="1:122" x14ac:dyDescent="0.25">
      <c r="E17" s="36" t="s">
        <v>177</v>
      </c>
      <c r="F17" s="107">
        <f>F16+2</f>
        <v>49.072413793103451</v>
      </c>
      <c r="G17" s="118">
        <f t="shared" si="0"/>
        <v>2.2305642633228842</v>
      </c>
      <c r="I17" s="82" t="s">
        <v>178</v>
      </c>
      <c r="M17" s="82" t="s">
        <v>179</v>
      </c>
      <c r="N17" s="82" t="s">
        <v>179</v>
      </c>
      <c r="O17" s="82" t="s">
        <v>179</v>
      </c>
      <c r="P17" s="82" t="s">
        <v>179</v>
      </c>
      <c r="Q17" s="82" t="s">
        <v>179</v>
      </c>
      <c r="R17" s="82" t="s">
        <v>179</v>
      </c>
      <c r="S17" s="82" t="s">
        <v>179</v>
      </c>
      <c r="T17" s="82" t="s">
        <v>179</v>
      </c>
      <c r="U17" s="82" t="s">
        <v>179</v>
      </c>
      <c r="V17" s="82" t="s">
        <v>179</v>
      </c>
      <c r="W17" s="82" t="s">
        <v>179</v>
      </c>
      <c r="X17" s="82" t="s">
        <v>179</v>
      </c>
      <c r="Y17" s="82" t="s">
        <v>179</v>
      </c>
      <c r="Z17" s="82" t="s">
        <v>179</v>
      </c>
      <c r="AA17" s="82" t="s">
        <v>179</v>
      </c>
      <c r="AB17" s="82" t="s">
        <v>179</v>
      </c>
      <c r="AC17" s="82" t="s">
        <v>179</v>
      </c>
      <c r="AD17" s="82" t="s">
        <v>179</v>
      </c>
      <c r="AE17" s="82" t="s">
        <v>179</v>
      </c>
      <c r="AF17" s="82" t="s">
        <v>179</v>
      </c>
      <c r="AG17" s="82" t="s">
        <v>179</v>
      </c>
      <c r="AH17" s="82" t="s">
        <v>179</v>
      </c>
      <c r="AI17" s="82" t="s">
        <v>179</v>
      </c>
      <c r="AJ17" s="82" t="s">
        <v>179</v>
      </c>
      <c r="AK17" s="82" t="s">
        <v>179</v>
      </c>
      <c r="AL17" s="82" t="s">
        <v>179</v>
      </c>
      <c r="AM17" s="82" t="s">
        <v>179</v>
      </c>
      <c r="AN17" s="82" t="s">
        <v>179</v>
      </c>
      <c r="AO17" s="82" t="s">
        <v>179</v>
      </c>
      <c r="AP17" s="82" t="s">
        <v>179</v>
      </c>
      <c r="AQ17" s="82" t="s">
        <v>179</v>
      </c>
      <c r="AR17" s="82" t="s">
        <v>179</v>
      </c>
      <c r="AS17" s="82" t="s">
        <v>179</v>
      </c>
      <c r="AT17" s="82" t="s">
        <v>179</v>
      </c>
      <c r="AU17" s="82" t="s">
        <v>179</v>
      </c>
      <c r="AV17" s="82" t="s">
        <v>179</v>
      </c>
      <c r="AW17" s="82" t="s">
        <v>179</v>
      </c>
      <c r="AX17" s="82" t="s">
        <v>179</v>
      </c>
      <c r="AY17" s="82" t="s">
        <v>179</v>
      </c>
      <c r="AZ17" s="82" t="s">
        <v>179</v>
      </c>
      <c r="BA17" s="82" t="s">
        <v>179</v>
      </c>
      <c r="BB17" s="82" t="s">
        <v>179</v>
      </c>
      <c r="BC17" s="82" t="s">
        <v>179</v>
      </c>
      <c r="BD17" s="82" t="s">
        <v>179</v>
      </c>
      <c r="BE17" s="82" t="s">
        <v>179</v>
      </c>
      <c r="BF17" s="82" t="s">
        <v>179</v>
      </c>
      <c r="BG17" s="82" t="s">
        <v>179</v>
      </c>
      <c r="BH17" s="82" t="s">
        <v>179</v>
      </c>
      <c r="BI17" s="82" t="s">
        <v>179</v>
      </c>
      <c r="BJ17" s="82" t="s">
        <v>179</v>
      </c>
      <c r="BK17" s="82" t="s">
        <v>179</v>
      </c>
      <c r="BL17" s="82" t="s">
        <v>179</v>
      </c>
      <c r="BM17" s="82" t="s">
        <v>179</v>
      </c>
      <c r="BN17" s="82" t="s">
        <v>179</v>
      </c>
      <c r="BO17" s="82" t="s">
        <v>179</v>
      </c>
      <c r="BP17" s="82" t="s">
        <v>179</v>
      </c>
      <c r="BQ17" s="82" t="s">
        <v>179</v>
      </c>
      <c r="BR17" s="82" t="s">
        <v>179</v>
      </c>
      <c r="BS17" s="82" t="s">
        <v>179</v>
      </c>
      <c r="BT17" s="82" t="s">
        <v>179</v>
      </c>
      <c r="BU17" s="82" t="s">
        <v>179</v>
      </c>
      <c r="BV17" s="82" t="s">
        <v>179</v>
      </c>
      <c r="BW17" s="82" t="s">
        <v>179</v>
      </c>
    </row>
    <row r="18" spans="1:122" x14ac:dyDescent="0.25">
      <c r="E18" s="36"/>
      <c r="F18" s="119"/>
      <c r="G18" s="120"/>
      <c r="I18" s="82" t="s">
        <v>180</v>
      </c>
    </row>
    <row r="19" spans="1:122" x14ac:dyDescent="0.25">
      <c r="E19" s="121"/>
      <c r="F19" s="121"/>
    </row>
    <row r="20" spans="1:122" ht="18.75" x14ac:dyDescent="0.3">
      <c r="C20" s="89" t="s">
        <v>181</v>
      </c>
      <c r="E20" s="121"/>
      <c r="F20" s="121"/>
    </row>
    <row r="21" spans="1:122" x14ac:dyDescent="0.25">
      <c r="E21" s="121"/>
      <c r="F21" s="121"/>
    </row>
    <row r="22" spans="1:122" ht="19.5" thickBot="1" x14ac:dyDescent="0.35">
      <c r="C22" s="332"/>
      <c r="D22" s="332"/>
      <c r="E22" s="332"/>
      <c r="F22" s="332"/>
      <c r="G22" s="332"/>
    </row>
    <row r="23" spans="1:122" ht="15.75" thickBot="1" x14ac:dyDescent="0.3">
      <c r="A23" s="90" t="s">
        <v>156</v>
      </c>
      <c r="C23" s="91" t="s">
        <v>157</v>
      </c>
      <c r="D23" s="91" t="s">
        <v>158</v>
      </c>
      <c r="E23" s="92"/>
      <c r="F23" s="92" t="s">
        <v>159</v>
      </c>
      <c r="G23" s="91" t="s">
        <v>160</v>
      </c>
      <c r="I23" s="82" t="s">
        <v>161</v>
      </c>
      <c r="M23" s="93" t="s">
        <v>162</v>
      </c>
      <c r="N23" s="94" t="s">
        <v>163</v>
      </c>
      <c r="O23" s="94" t="s">
        <v>163</v>
      </c>
      <c r="P23" s="94" t="s">
        <v>163</v>
      </c>
      <c r="Q23" s="94" t="s">
        <v>163</v>
      </c>
      <c r="R23" s="94" t="s">
        <v>163</v>
      </c>
      <c r="S23" s="94" t="s">
        <v>163</v>
      </c>
      <c r="T23" s="94" t="s">
        <v>163</v>
      </c>
      <c r="U23" s="94" t="s">
        <v>163</v>
      </c>
      <c r="V23" s="94" t="s">
        <v>163</v>
      </c>
      <c r="W23" s="94" t="s">
        <v>163</v>
      </c>
      <c r="X23" s="94" t="s">
        <v>163</v>
      </c>
      <c r="Y23" s="94" t="s">
        <v>163</v>
      </c>
      <c r="Z23" s="94" t="s">
        <v>163</v>
      </c>
      <c r="AA23" s="94" t="s">
        <v>163</v>
      </c>
      <c r="AB23" s="94" t="s">
        <v>163</v>
      </c>
      <c r="AC23" s="94" t="s">
        <v>163</v>
      </c>
      <c r="AD23" s="94" t="s">
        <v>163</v>
      </c>
      <c r="AE23" s="94" t="s">
        <v>163</v>
      </c>
      <c r="AF23" s="94" t="s">
        <v>163</v>
      </c>
      <c r="AG23" s="94" t="s">
        <v>163</v>
      </c>
      <c r="AH23" s="94" t="s">
        <v>163</v>
      </c>
      <c r="AI23" s="94" t="s">
        <v>163</v>
      </c>
      <c r="AJ23" s="94" t="s">
        <v>163</v>
      </c>
      <c r="AK23" s="94" t="s">
        <v>163</v>
      </c>
      <c r="AL23" s="94" t="s">
        <v>163</v>
      </c>
      <c r="AM23" s="94" t="s">
        <v>163</v>
      </c>
      <c r="AN23" s="94" t="s">
        <v>163</v>
      </c>
      <c r="AO23" s="94" t="s">
        <v>163</v>
      </c>
      <c r="AP23" s="94" t="s">
        <v>163</v>
      </c>
      <c r="AQ23" s="94" t="s">
        <v>163</v>
      </c>
      <c r="AR23" s="94" t="s">
        <v>163</v>
      </c>
      <c r="AS23" s="94" t="s">
        <v>163</v>
      </c>
      <c r="AT23" s="94" t="s">
        <v>163</v>
      </c>
      <c r="AU23" s="94" t="s">
        <v>163</v>
      </c>
      <c r="AV23" s="94" t="s">
        <v>163</v>
      </c>
      <c r="AW23" s="94" t="s">
        <v>163</v>
      </c>
      <c r="AX23" s="94" t="s">
        <v>163</v>
      </c>
      <c r="AY23" s="94" t="s">
        <v>163</v>
      </c>
      <c r="AZ23" s="94" t="s">
        <v>163</v>
      </c>
      <c r="BA23" s="94" t="s">
        <v>163</v>
      </c>
      <c r="BB23" s="94" t="s">
        <v>163</v>
      </c>
      <c r="BC23" s="94" t="s">
        <v>163</v>
      </c>
      <c r="BD23" s="94" t="s">
        <v>163</v>
      </c>
      <c r="BE23" s="94" t="s">
        <v>163</v>
      </c>
      <c r="BF23" s="94" t="s">
        <v>163</v>
      </c>
    </row>
    <row r="24" spans="1:122" ht="15.75" thickBot="1" x14ac:dyDescent="0.3">
      <c r="A24" s="95">
        <v>1</v>
      </c>
      <c r="C24" s="96">
        <v>318500</v>
      </c>
      <c r="D24" s="96">
        <v>318500</v>
      </c>
      <c r="E24" s="97"/>
      <c r="F24" s="98">
        <v>10</v>
      </c>
      <c r="G24" s="99">
        <f>C24/F24</f>
        <v>31850</v>
      </c>
      <c r="I24" s="82" t="s">
        <v>164</v>
      </c>
      <c r="M24" s="93" t="s">
        <v>162</v>
      </c>
      <c r="N24" s="94" t="s">
        <v>163</v>
      </c>
      <c r="O24" s="94" t="s">
        <v>163</v>
      </c>
      <c r="P24" s="94" t="s">
        <v>163</v>
      </c>
      <c r="Q24" s="94" t="s">
        <v>163</v>
      </c>
      <c r="R24" s="94" t="s">
        <v>163</v>
      </c>
      <c r="S24" s="94" t="s">
        <v>163</v>
      </c>
      <c r="T24" s="94" t="s">
        <v>163</v>
      </c>
      <c r="U24" s="94" t="s">
        <v>163</v>
      </c>
      <c r="V24" s="94" t="s">
        <v>163</v>
      </c>
      <c r="W24" s="94" t="s">
        <v>163</v>
      </c>
      <c r="X24" s="94" t="s">
        <v>163</v>
      </c>
      <c r="Y24" s="94" t="s">
        <v>163</v>
      </c>
      <c r="Z24" s="94" t="s">
        <v>163</v>
      </c>
      <c r="AA24" s="94" t="s">
        <v>163</v>
      </c>
      <c r="AB24" s="94" t="s">
        <v>163</v>
      </c>
      <c r="AC24" s="94" t="s">
        <v>163</v>
      </c>
      <c r="AD24" s="94" t="s">
        <v>163</v>
      </c>
      <c r="AE24" s="94" t="s">
        <v>163</v>
      </c>
      <c r="AF24" s="94" t="s">
        <v>163</v>
      </c>
      <c r="AG24" s="94" t="s">
        <v>163</v>
      </c>
      <c r="AH24" s="94" t="s">
        <v>163</v>
      </c>
      <c r="AI24" s="94" t="s">
        <v>163</v>
      </c>
      <c r="AJ24" s="94" t="s">
        <v>163</v>
      </c>
      <c r="AK24" s="94" t="s">
        <v>163</v>
      </c>
      <c r="AL24" s="94" t="s">
        <v>163</v>
      </c>
      <c r="AM24" s="94" t="s">
        <v>163</v>
      </c>
      <c r="AN24" s="94" t="s">
        <v>163</v>
      </c>
      <c r="AO24" s="94" t="s">
        <v>163</v>
      </c>
      <c r="AP24" s="94" t="s">
        <v>163</v>
      </c>
      <c r="AQ24" s="94" t="s">
        <v>163</v>
      </c>
      <c r="AR24" s="94" t="s">
        <v>163</v>
      </c>
      <c r="AS24" s="94" t="s">
        <v>163</v>
      </c>
      <c r="AT24" s="94" t="s">
        <v>163</v>
      </c>
      <c r="AU24" s="94" t="s">
        <v>163</v>
      </c>
      <c r="AV24" s="94" t="s">
        <v>163</v>
      </c>
      <c r="AW24" s="94" t="s">
        <v>163</v>
      </c>
      <c r="AX24" s="94" t="s">
        <v>163</v>
      </c>
      <c r="AY24" s="94" t="s">
        <v>163</v>
      </c>
      <c r="AZ24" s="94" t="s">
        <v>163</v>
      </c>
      <c r="BA24" s="94" t="s">
        <v>163</v>
      </c>
      <c r="BB24" s="94" t="s">
        <v>163</v>
      </c>
      <c r="BC24" s="94" t="s">
        <v>163</v>
      </c>
      <c r="BD24" s="94" t="s">
        <v>163</v>
      </c>
      <c r="BE24" s="94" t="s">
        <v>163</v>
      </c>
      <c r="BF24" s="94" t="s">
        <v>163</v>
      </c>
    </row>
    <row r="25" spans="1:122" ht="15.75" thickTop="1" x14ac:dyDescent="0.25">
      <c r="C25" s="100"/>
      <c r="D25" s="100" t="s">
        <v>165</v>
      </c>
      <c r="E25" s="100" t="s">
        <v>166</v>
      </c>
      <c r="F25" s="101" t="s">
        <v>30</v>
      </c>
      <c r="G25" s="102" t="s">
        <v>167</v>
      </c>
      <c r="I25" s="82" t="s">
        <v>168</v>
      </c>
      <c r="N25" s="94" t="s">
        <v>163</v>
      </c>
      <c r="O25" s="103" t="s">
        <v>169</v>
      </c>
      <c r="P25" s="103" t="s">
        <v>169</v>
      </c>
      <c r="Q25" s="103" t="s">
        <v>169</v>
      </c>
      <c r="R25" s="103" t="s">
        <v>169</v>
      </c>
      <c r="S25" s="103" t="s">
        <v>169</v>
      </c>
      <c r="T25" s="103" t="s">
        <v>169</v>
      </c>
      <c r="U25" s="103" t="s">
        <v>169</v>
      </c>
      <c r="V25" s="103" t="s">
        <v>169</v>
      </c>
      <c r="W25" s="103" t="s">
        <v>169</v>
      </c>
      <c r="X25" s="103" t="s">
        <v>169</v>
      </c>
      <c r="Y25" s="103" t="s">
        <v>169</v>
      </c>
      <c r="Z25" s="103" t="s">
        <v>169</v>
      </c>
      <c r="AA25" s="103" t="s">
        <v>169</v>
      </c>
      <c r="AB25" s="103" t="s">
        <v>169</v>
      </c>
      <c r="AC25" s="103" t="s">
        <v>169</v>
      </c>
      <c r="AD25" s="103" t="s">
        <v>169</v>
      </c>
      <c r="AE25" s="103" t="s">
        <v>169</v>
      </c>
      <c r="AF25" s="103" t="s">
        <v>169</v>
      </c>
      <c r="AG25" s="103" t="s">
        <v>169</v>
      </c>
      <c r="AH25" s="103" t="s">
        <v>169</v>
      </c>
      <c r="AI25" s="103" t="s">
        <v>169</v>
      </c>
      <c r="AJ25" s="103" t="s">
        <v>169</v>
      </c>
      <c r="AK25" s="103" t="s">
        <v>169</v>
      </c>
      <c r="AL25" s="103" t="s">
        <v>169</v>
      </c>
      <c r="AM25" s="103" t="s">
        <v>169</v>
      </c>
      <c r="AN25" s="103" t="s">
        <v>169</v>
      </c>
      <c r="AO25" s="103" t="s">
        <v>169</v>
      </c>
      <c r="AP25" s="103" t="s">
        <v>169</v>
      </c>
      <c r="AQ25" s="103" t="s">
        <v>169</v>
      </c>
      <c r="AR25" s="103" t="s">
        <v>169</v>
      </c>
      <c r="AS25" s="103" t="s">
        <v>169</v>
      </c>
      <c r="AT25" s="103" t="s">
        <v>169</v>
      </c>
      <c r="AU25" s="103" t="s">
        <v>169</v>
      </c>
      <c r="AV25" s="103" t="s">
        <v>169</v>
      </c>
      <c r="AW25" s="103" t="s">
        <v>169</v>
      </c>
      <c r="AX25" s="103" t="s">
        <v>169</v>
      </c>
      <c r="AY25" s="103" t="s">
        <v>169</v>
      </c>
      <c r="AZ25" s="103" t="s">
        <v>169</v>
      </c>
      <c r="BA25" s="103" t="s">
        <v>169</v>
      </c>
      <c r="BB25" s="103" t="s">
        <v>169</v>
      </c>
      <c r="BC25" s="103" t="s">
        <v>169</v>
      </c>
      <c r="BD25" s="103" t="s">
        <v>169</v>
      </c>
      <c r="BE25" s="103" t="s">
        <v>169</v>
      </c>
      <c r="BF25" s="103" t="s">
        <v>169</v>
      </c>
      <c r="BG25" s="103" t="s">
        <v>169</v>
      </c>
      <c r="BH25" s="103" t="s">
        <v>169</v>
      </c>
      <c r="BI25" s="103" t="s">
        <v>169</v>
      </c>
      <c r="BJ25" s="103" t="s">
        <v>169</v>
      </c>
      <c r="BK25" s="103" t="s">
        <v>169</v>
      </c>
      <c r="BL25" s="103" t="s">
        <v>169</v>
      </c>
      <c r="BM25" s="103" t="s">
        <v>169</v>
      </c>
      <c r="BN25" s="103" t="s">
        <v>169</v>
      </c>
      <c r="BO25" s="103" t="s">
        <v>169</v>
      </c>
      <c r="BP25" s="103" t="s">
        <v>169</v>
      </c>
      <c r="BQ25" s="103" t="s">
        <v>169</v>
      </c>
      <c r="BR25" s="103" t="s">
        <v>169</v>
      </c>
      <c r="BS25" s="103" t="s">
        <v>169</v>
      </c>
      <c r="BT25" s="103" t="s">
        <v>169</v>
      </c>
      <c r="BU25" s="103" t="s">
        <v>169</v>
      </c>
      <c r="BV25" s="103" t="s">
        <v>169</v>
      </c>
      <c r="BW25" s="103" t="s">
        <v>169</v>
      </c>
      <c r="BX25" s="103" t="s">
        <v>169</v>
      </c>
      <c r="BY25" s="103" t="s">
        <v>169</v>
      </c>
      <c r="BZ25" s="103" t="s">
        <v>169</v>
      </c>
      <c r="CA25" s="103" t="s">
        <v>169</v>
      </c>
      <c r="CB25" s="103" t="s">
        <v>169</v>
      </c>
      <c r="CC25" s="103" t="s">
        <v>169</v>
      </c>
      <c r="CD25" s="103" t="s">
        <v>169</v>
      </c>
      <c r="CE25" s="103" t="s">
        <v>169</v>
      </c>
      <c r="CF25" s="103" t="s">
        <v>169</v>
      </c>
      <c r="CG25" s="103" t="s">
        <v>169</v>
      </c>
      <c r="CH25" s="103" t="s">
        <v>169</v>
      </c>
      <c r="CI25" s="103" t="s">
        <v>169</v>
      </c>
      <c r="CJ25" s="103" t="s">
        <v>169</v>
      </c>
      <c r="CK25" s="103" t="s">
        <v>169</v>
      </c>
      <c r="CL25" s="103" t="s">
        <v>169</v>
      </c>
      <c r="CM25" s="103" t="s">
        <v>169</v>
      </c>
      <c r="CN25" s="103" t="s">
        <v>169</v>
      </c>
      <c r="CO25" s="103" t="s">
        <v>169</v>
      </c>
      <c r="CP25" s="103" t="s">
        <v>169</v>
      </c>
      <c r="CQ25" s="103" t="s">
        <v>169</v>
      </c>
      <c r="CR25" s="103" t="s">
        <v>169</v>
      </c>
      <c r="CS25" s="103" t="s">
        <v>169</v>
      </c>
      <c r="CT25" s="103" t="s">
        <v>169</v>
      </c>
      <c r="CU25" s="103" t="s">
        <v>169</v>
      </c>
      <c r="CV25" s="103" t="s">
        <v>169</v>
      </c>
      <c r="CW25" s="103" t="s">
        <v>169</v>
      </c>
      <c r="CX25" s="103" t="s">
        <v>169</v>
      </c>
      <c r="CY25" s="103" t="s">
        <v>169</v>
      </c>
      <c r="CZ25" s="103" t="s">
        <v>169</v>
      </c>
      <c r="DA25" s="103" t="s">
        <v>169</v>
      </c>
      <c r="DB25" s="103" t="s">
        <v>169</v>
      </c>
      <c r="DC25" s="103" t="s">
        <v>169</v>
      </c>
      <c r="DD25" s="103" t="s">
        <v>169</v>
      </c>
      <c r="DE25" s="103" t="s">
        <v>169</v>
      </c>
      <c r="DF25" s="103" t="s">
        <v>169</v>
      </c>
      <c r="DG25" s="103" t="s">
        <v>169</v>
      </c>
      <c r="DH25" s="103" t="s">
        <v>169</v>
      </c>
      <c r="DI25" s="103" t="s">
        <v>169</v>
      </c>
      <c r="DJ25" s="103" t="s">
        <v>169</v>
      </c>
      <c r="DK25" s="103" t="s">
        <v>169</v>
      </c>
      <c r="DL25" s="103" t="s">
        <v>169</v>
      </c>
      <c r="DM25" s="103" t="s">
        <v>169</v>
      </c>
      <c r="DN25" s="103" t="s">
        <v>169</v>
      </c>
      <c r="DO25" s="103" t="s">
        <v>169</v>
      </c>
    </row>
    <row r="26" spans="1:122" x14ac:dyDescent="0.25">
      <c r="A26" s="82">
        <v>2</v>
      </c>
      <c r="C26" s="104" t="s">
        <v>170</v>
      </c>
      <c r="D26" s="105">
        <v>435</v>
      </c>
      <c r="E26" s="106">
        <f>(D26*A26)*8</f>
        <v>6960</v>
      </c>
      <c r="F26" s="107">
        <f>C24/E26</f>
        <v>45.761494252873561</v>
      </c>
      <c r="G26" s="107">
        <f t="shared" ref="G26:G31" si="1">F26/22</f>
        <v>2.080067920585162</v>
      </c>
      <c r="N26" s="94" t="s">
        <v>163</v>
      </c>
      <c r="O26" s="103" t="s">
        <v>169</v>
      </c>
      <c r="P26" s="103" t="s">
        <v>169</v>
      </c>
      <c r="Q26" s="103" t="s">
        <v>169</v>
      </c>
      <c r="R26" s="103" t="s">
        <v>169</v>
      </c>
      <c r="S26" s="103" t="s">
        <v>169</v>
      </c>
      <c r="T26" s="103" t="s">
        <v>169</v>
      </c>
      <c r="U26" s="103" t="s">
        <v>169</v>
      </c>
      <c r="V26" s="103" t="s">
        <v>169</v>
      </c>
      <c r="W26" s="103" t="s">
        <v>169</v>
      </c>
      <c r="X26" s="103" t="s">
        <v>169</v>
      </c>
      <c r="Y26" s="103" t="s">
        <v>169</v>
      </c>
      <c r="Z26" s="103" t="s">
        <v>169</v>
      </c>
      <c r="AA26" s="103" t="s">
        <v>169</v>
      </c>
      <c r="AB26" s="103" t="s">
        <v>169</v>
      </c>
      <c r="AC26" s="103" t="s">
        <v>169</v>
      </c>
      <c r="AD26" s="103" t="s">
        <v>169</v>
      </c>
      <c r="AE26" s="103" t="s">
        <v>169</v>
      </c>
      <c r="AF26" s="103" t="s">
        <v>169</v>
      </c>
      <c r="AG26" s="103" t="s">
        <v>169</v>
      </c>
      <c r="AH26" s="103" t="s">
        <v>169</v>
      </c>
      <c r="AI26" s="103" t="s">
        <v>169</v>
      </c>
      <c r="AJ26" s="103" t="s">
        <v>169</v>
      </c>
      <c r="AK26" s="103" t="s">
        <v>169</v>
      </c>
      <c r="AL26" s="103" t="s">
        <v>169</v>
      </c>
      <c r="AM26" s="103" t="s">
        <v>169</v>
      </c>
      <c r="AN26" s="103" t="s">
        <v>169</v>
      </c>
      <c r="AO26" s="103" t="s">
        <v>169</v>
      </c>
      <c r="AP26" s="103" t="s">
        <v>169</v>
      </c>
      <c r="AQ26" s="103" t="s">
        <v>169</v>
      </c>
      <c r="AR26" s="103" t="s">
        <v>169</v>
      </c>
      <c r="AS26" s="103" t="s">
        <v>169</v>
      </c>
      <c r="AT26" s="103" t="s">
        <v>169</v>
      </c>
      <c r="AU26" s="103" t="s">
        <v>169</v>
      </c>
      <c r="AV26" s="103" t="s">
        <v>169</v>
      </c>
      <c r="AW26" s="103" t="s">
        <v>169</v>
      </c>
      <c r="AX26" s="103" t="s">
        <v>169</v>
      </c>
      <c r="AY26" s="103" t="s">
        <v>169</v>
      </c>
      <c r="AZ26" s="103" t="s">
        <v>169</v>
      </c>
      <c r="BA26" s="103" t="s">
        <v>169</v>
      </c>
      <c r="BB26" s="103" t="s">
        <v>169</v>
      </c>
      <c r="BC26" s="103" t="s">
        <v>169</v>
      </c>
      <c r="BD26" s="103" t="s">
        <v>169</v>
      </c>
      <c r="BE26" s="103" t="s">
        <v>169</v>
      </c>
      <c r="BF26" s="103" t="s">
        <v>169</v>
      </c>
      <c r="BG26" s="103" t="s">
        <v>169</v>
      </c>
      <c r="BH26" s="103" t="s">
        <v>169</v>
      </c>
      <c r="BI26" s="103" t="s">
        <v>169</v>
      </c>
      <c r="BJ26" s="103" t="s">
        <v>169</v>
      </c>
      <c r="BK26" s="103" t="s">
        <v>169</v>
      </c>
      <c r="BL26" s="103" t="s">
        <v>169</v>
      </c>
      <c r="BM26" s="103" t="s">
        <v>169</v>
      </c>
      <c r="BN26" s="103" t="s">
        <v>169</v>
      </c>
      <c r="BO26" s="103" t="s">
        <v>169</v>
      </c>
      <c r="BP26" s="103" t="s">
        <v>169</v>
      </c>
      <c r="BQ26" s="103" t="s">
        <v>169</v>
      </c>
      <c r="BR26" s="103" t="s">
        <v>169</v>
      </c>
      <c r="BS26" s="103" t="s">
        <v>169</v>
      </c>
      <c r="BT26" s="103" t="s">
        <v>169</v>
      </c>
      <c r="BU26" s="103" t="s">
        <v>169</v>
      </c>
      <c r="BV26" s="103" t="s">
        <v>169</v>
      </c>
      <c r="BW26" s="103" t="s">
        <v>169</v>
      </c>
      <c r="BX26" s="103" t="s">
        <v>169</v>
      </c>
      <c r="BY26" s="103" t="s">
        <v>169</v>
      </c>
      <c r="BZ26" s="103" t="s">
        <v>169</v>
      </c>
      <c r="CA26" s="103" t="s">
        <v>169</v>
      </c>
      <c r="CB26" s="103" t="s">
        <v>169</v>
      </c>
      <c r="CC26" s="103" t="s">
        <v>169</v>
      </c>
      <c r="CD26" s="103" t="s">
        <v>169</v>
      </c>
      <c r="CE26" s="103" t="s">
        <v>169</v>
      </c>
      <c r="CF26" s="103" t="s">
        <v>169</v>
      </c>
      <c r="CG26" s="103" t="s">
        <v>169</v>
      </c>
      <c r="CH26" s="103" t="s">
        <v>169</v>
      </c>
      <c r="CI26" s="103" t="s">
        <v>169</v>
      </c>
      <c r="CJ26" s="103" t="s">
        <v>169</v>
      </c>
      <c r="CK26" s="103" t="s">
        <v>169</v>
      </c>
      <c r="CL26" s="103" t="s">
        <v>169</v>
      </c>
      <c r="CM26" s="103" t="s">
        <v>169</v>
      </c>
      <c r="CN26" s="103" t="s">
        <v>169</v>
      </c>
      <c r="CO26" s="103" t="s">
        <v>169</v>
      </c>
      <c r="CP26" s="103" t="s">
        <v>169</v>
      </c>
      <c r="CQ26" s="103" t="s">
        <v>169</v>
      </c>
      <c r="CR26" s="103" t="s">
        <v>169</v>
      </c>
      <c r="CS26" s="103" t="s">
        <v>169</v>
      </c>
      <c r="CT26" s="103" t="s">
        <v>169</v>
      </c>
      <c r="CU26" s="103" t="s">
        <v>169</v>
      </c>
      <c r="CV26" s="103" t="s">
        <v>169</v>
      </c>
      <c r="CW26" s="103" t="s">
        <v>169</v>
      </c>
      <c r="CX26" s="103" t="s">
        <v>169</v>
      </c>
      <c r="CY26" s="103" t="s">
        <v>169</v>
      </c>
      <c r="CZ26" s="103" t="s">
        <v>169</v>
      </c>
      <c r="DA26" s="103" t="s">
        <v>169</v>
      </c>
      <c r="DB26" s="103" t="s">
        <v>169</v>
      </c>
      <c r="DC26" s="103" t="s">
        <v>169</v>
      </c>
      <c r="DD26" s="103" t="s">
        <v>169</v>
      </c>
      <c r="DE26" s="103" t="s">
        <v>169</v>
      </c>
      <c r="DF26" s="103" t="s">
        <v>169</v>
      </c>
      <c r="DG26" s="103" t="s">
        <v>169</v>
      </c>
      <c r="DH26" s="103" t="s">
        <v>169</v>
      </c>
      <c r="DI26" s="103" t="s">
        <v>169</v>
      </c>
      <c r="DJ26" s="103" t="s">
        <v>169</v>
      </c>
      <c r="DK26" s="103" t="s">
        <v>169</v>
      </c>
      <c r="DL26" s="103" t="s">
        <v>169</v>
      </c>
      <c r="DM26" s="103" t="s">
        <v>169</v>
      </c>
      <c r="DN26" s="103" t="s">
        <v>169</v>
      </c>
      <c r="DO26" s="103" t="s">
        <v>169</v>
      </c>
    </row>
    <row r="27" spans="1:122" x14ac:dyDescent="0.25">
      <c r="A27" s="82">
        <v>2</v>
      </c>
      <c r="C27" s="108" t="s">
        <v>64</v>
      </c>
      <c r="D27" s="105">
        <v>190</v>
      </c>
      <c r="E27" s="106">
        <f>(D27*A27)*8</f>
        <v>3040</v>
      </c>
      <c r="F27" s="107">
        <f>C24/E27</f>
        <v>104.76973684210526</v>
      </c>
      <c r="G27" s="107">
        <f t="shared" si="1"/>
        <v>4.7622607655502387</v>
      </c>
      <c r="O27" s="122" t="s">
        <v>171</v>
      </c>
      <c r="P27" s="122" t="s">
        <v>171</v>
      </c>
      <c r="Q27" s="122" t="s">
        <v>171</v>
      </c>
      <c r="R27" s="122" t="s">
        <v>171</v>
      </c>
      <c r="S27" s="122" t="s">
        <v>171</v>
      </c>
      <c r="T27" s="122" t="s">
        <v>171</v>
      </c>
      <c r="U27" s="122" t="s">
        <v>171</v>
      </c>
      <c r="V27" s="122" t="s">
        <v>171</v>
      </c>
      <c r="W27" s="122" t="s">
        <v>171</v>
      </c>
      <c r="X27" s="122" t="s">
        <v>171</v>
      </c>
      <c r="Y27" s="122" t="s">
        <v>171</v>
      </c>
      <c r="Z27" s="122" t="s">
        <v>171</v>
      </c>
      <c r="AA27" s="122" t="s">
        <v>171</v>
      </c>
      <c r="AB27" s="122" t="s">
        <v>171</v>
      </c>
      <c r="AC27" s="122" t="s">
        <v>171</v>
      </c>
      <c r="AD27" s="122" t="s">
        <v>171</v>
      </c>
      <c r="AE27" s="122" t="s">
        <v>171</v>
      </c>
      <c r="AF27" s="122" t="s">
        <v>171</v>
      </c>
      <c r="AG27" s="122" t="s">
        <v>171</v>
      </c>
      <c r="AH27" s="122" t="s">
        <v>171</v>
      </c>
      <c r="AI27" s="122" t="s">
        <v>171</v>
      </c>
      <c r="AJ27" s="122" t="s">
        <v>171</v>
      </c>
      <c r="AK27" s="122" t="s">
        <v>171</v>
      </c>
      <c r="AL27" s="122" t="s">
        <v>171</v>
      </c>
      <c r="AM27" s="122" t="s">
        <v>171</v>
      </c>
      <c r="AN27" s="122" t="s">
        <v>171</v>
      </c>
      <c r="AO27" s="122" t="s">
        <v>171</v>
      </c>
      <c r="AP27" s="122" t="s">
        <v>171</v>
      </c>
      <c r="AQ27" s="122" t="s">
        <v>171</v>
      </c>
      <c r="AR27" s="122" t="s">
        <v>171</v>
      </c>
      <c r="AS27" s="122" t="s">
        <v>171</v>
      </c>
      <c r="AT27" s="122" t="s">
        <v>171</v>
      </c>
      <c r="AU27" s="122" t="s">
        <v>171</v>
      </c>
      <c r="AV27" s="122" t="s">
        <v>171</v>
      </c>
      <c r="AW27" s="122" t="s">
        <v>171</v>
      </c>
      <c r="AX27" s="122" t="s">
        <v>171</v>
      </c>
      <c r="AY27" s="122" t="s">
        <v>171</v>
      </c>
      <c r="AZ27" s="122" t="s">
        <v>171</v>
      </c>
      <c r="BA27" s="122" t="s">
        <v>171</v>
      </c>
      <c r="BB27" s="122" t="s">
        <v>171</v>
      </c>
      <c r="BC27" s="122" t="s">
        <v>171</v>
      </c>
      <c r="BD27" s="122" t="s">
        <v>171</v>
      </c>
      <c r="BE27" s="122" t="s">
        <v>171</v>
      </c>
      <c r="BF27" s="122" t="s">
        <v>171</v>
      </c>
      <c r="BG27" s="122" t="s">
        <v>171</v>
      </c>
      <c r="BH27" s="122" t="s">
        <v>171</v>
      </c>
      <c r="BI27" s="122" t="s">
        <v>171</v>
      </c>
      <c r="BJ27" s="122" t="s">
        <v>171</v>
      </c>
      <c r="BK27" s="122" t="s">
        <v>171</v>
      </c>
      <c r="BL27" s="122" t="s">
        <v>171</v>
      </c>
      <c r="BM27" s="122" t="s">
        <v>171</v>
      </c>
      <c r="BN27" s="122" t="s">
        <v>171</v>
      </c>
      <c r="BO27" s="122" t="s">
        <v>171</v>
      </c>
      <c r="BP27" s="122" t="s">
        <v>171</v>
      </c>
      <c r="BQ27" s="122" t="s">
        <v>171</v>
      </c>
      <c r="BR27" s="122" t="s">
        <v>171</v>
      </c>
      <c r="BS27" s="122" t="s">
        <v>171</v>
      </c>
      <c r="BT27" s="122" t="s">
        <v>171</v>
      </c>
      <c r="BU27" s="122" t="s">
        <v>171</v>
      </c>
      <c r="BV27" s="122" t="s">
        <v>171</v>
      </c>
      <c r="BW27" s="122" t="s">
        <v>171</v>
      </c>
      <c r="BX27" s="122" t="s">
        <v>171</v>
      </c>
      <c r="BY27" s="122" t="s">
        <v>171</v>
      </c>
      <c r="BZ27" s="122" t="s">
        <v>171</v>
      </c>
      <c r="CA27" s="122" t="s">
        <v>171</v>
      </c>
      <c r="CB27" s="122" t="s">
        <v>171</v>
      </c>
      <c r="CC27" s="122" t="s">
        <v>171</v>
      </c>
      <c r="CD27" s="122" t="s">
        <v>171</v>
      </c>
      <c r="CE27" s="122" t="s">
        <v>171</v>
      </c>
      <c r="CF27" s="122" t="s">
        <v>171</v>
      </c>
      <c r="CG27" s="122" t="s">
        <v>171</v>
      </c>
      <c r="CH27" s="122" t="s">
        <v>171</v>
      </c>
      <c r="CI27" s="122" t="s">
        <v>171</v>
      </c>
      <c r="CJ27" s="122" t="s">
        <v>171</v>
      </c>
      <c r="CK27" s="122" t="s">
        <v>171</v>
      </c>
      <c r="CL27" s="122" t="s">
        <v>171</v>
      </c>
      <c r="CM27" s="122" t="s">
        <v>171</v>
      </c>
      <c r="CN27" s="122" t="s">
        <v>171</v>
      </c>
      <c r="CO27" s="122" t="s">
        <v>171</v>
      </c>
      <c r="CP27" s="122" t="s">
        <v>171</v>
      </c>
      <c r="CQ27" s="122" t="s">
        <v>171</v>
      </c>
      <c r="CR27" s="122" t="s">
        <v>171</v>
      </c>
      <c r="CS27" s="122" t="s">
        <v>171</v>
      </c>
      <c r="CT27" s="122" t="s">
        <v>171</v>
      </c>
      <c r="CU27" s="122" t="s">
        <v>171</v>
      </c>
      <c r="CV27" s="122" t="s">
        <v>171</v>
      </c>
      <c r="CW27" s="122" t="s">
        <v>171</v>
      </c>
      <c r="CX27" s="122" t="s">
        <v>171</v>
      </c>
      <c r="CY27" s="122" t="s">
        <v>171</v>
      </c>
      <c r="CZ27" s="122" t="s">
        <v>171</v>
      </c>
      <c r="DA27" s="122" t="s">
        <v>171</v>
      </c>
      <c r="DB27" s="122" t="s">
        <v>171</v>
      </c>
      <c r="DC27" s="122" t="s">
        <v>171</v>
      </c>
      <c r="DD27" s="122" t="s">
        <v>171</v>
      </c>
      <c r="DE27" s="122" t="s">
        <v>171</v>
      </c>
      <c r="DF27" s="122" t="s">
        <v>171</v>
      </c>
      <c r="DG27" s="122" t="s">
        <v>171</v>
      </c>
      <c r="DH27" s="122" t="s">
        <v>171</v>
      </c>
      <c r="DI27" s="122" t="s">
        <v>171</v>
      </c>
      <c r="DJ27" s="122" t="s">
        <v>171</v>
      </c>
      <c r="DK27" s="122" t="s">
        <v>171</v>
      </c>
      <c r="DL27" s="122" t="s">
        <v>171</v>
      </c>
      <c r="DM27" s="122" t="s">
        <v>171</v>
      </c>
      <c r="DN27" s="122" t="s">
        <v>171</v>
      </c>
      <c r="DO27" s="122" t="s">
        <v>171</v>
      </c>
    </row>
    <row r="28" spans="1:122" x14ac:dyDescent="0.25">
      <c r="A28" s="82">
        <v>2</v>
      </c>
      <c r="C28" s="110" t="s">
        <v>172</v>
      </c>
      <c r="D28" s="105">
        <v>190</v>
      </c>
      <c r="E28" s="106">
        <f>(D28*A28)*8</f>
        <v>3040</v>
      </c>
      <c r="F28" s="107">
        <f>C24/E28</f>
        <v>104.76973684210526</v>
      </c>
      <c r="G28" s="107">
        <f t="shared" si="1"/>
        <v>4.7622607655502387</v>
      </c>
      <c r="BG28" s="111" t="s">
        <v>173</v>
      </c>
      <c r="BH28" s="111" t="s">
        <v>173</v>
      </c>
      <c r="BI28" s="111" t="s">
        <v>173</v>
      </c>
      <c r="BJ28" s="111" t="s">
        <v>173</v>
      </c>
      <c r="BK28" s="111" t="s">
        <v>173</v>
      </c>
      <c r="BL28" s="111" t="s">
        <v>173</v>
      </c>
      <c r="BM28" s="111" t="s">
        <v>173</v>
      </c>
      <c r="BN28" s="111" t="s">
        <v>173</v>
      </c>
      <c r="BO28" s="111" t="s">
        <v>173</v>
      </c>
      <c r="BP28" s="111" t="s">
        <v>173</v>
      </c>
      <c r="BQ28" s="111" t="s">
        <v>173</v>
      </c>
      <c r="BR28" s="111" t="s">
        <v>173</v>
      </c>
      <c r="BS28" s="111" t="s">
        <v>173</v>
      </c>
      <c r="BT28" s="111" t="s">
        <v>173</v>
      </c>
      <c r="BU28" s="111" t="s">
        <v>173</v>
      </c>
      <c r="BV28" s="111" t="s">
        <v>173</v>
      </c>
      <c r="BW28" s="111" t="s">
        <v>173</v>
      </c>
      <c r="BX28" s="111" t="s">
        <v>173</v>
      </c>
      <c r="BY28" s="111" t="s">
        <v>173</v>
      </c>
      <c r="BZ28" s="111" t="s">
        <v>173</v>
      </c>
      <c r="CA28" s="111" t="s">
        <v>173</v>
      </c>
      <c r="CB28" s="111" t="s">
        <v>173</v>
      </c>
      <c r="CC28" s="111" t="s">
        <v>173</v>
      </c>
      <c r="CD28" s="111" t="s">
        <v>173</v>
      </c>
      <c r="CE28" s="111" t="s">
        <v>173</v>
      </c>
      <c r="CF28" s="111" t="s">
        <v>173</v>
      </c>
      <c r="CG28" s="111" t="s">
        <v>173</v>
      </c>
      <c r="CH28" s="111" t="s">
        <v>173</v>
      </c>
      <c r="CI28" s="111" t="s">
        <v>173</v>
      </c>
      <c r="CJ28" s="111" t="s">
        <v>173</v>
      </c>
      <c r="CK28" s="111" t="s">
        <v>173</v>
      </c>
      <c r="CL28" s="111" t="s">
        <v>173</v>
      </c>
      <c r="CM28" s="111" t="s">
        <v>173</v>
      </c>
      <c r="CN28" s="111" t="s">
        <v>173</v>
      </c>
      <c r="CO28" s="111" t="s">
        <v>173</v>
      </c>
      <c r="CP28" s="111" t="s">
        <v>173</v>
      </c>
      <c r="CQ28" s="111" t="s">
        <v>173</v>
      </c>
      <c r="CR28" s="111" t="s">
        <v>173</v>
      </c>
      <c r="CS28" s="111" t="s">
        <v>173</v>
      </c>
      <c r="CT28" s="111" t="s">
        <v>173</v>
      </c>
      <c r="CU28" s="111" t="s">
        <v>173</v>
      </c>
      <c r="CV28" s="111" t="s">
        <v>173</v>
      </c>
      <c r="CW28" s="111" t="s">
        <v>173</v>
      </c>
      <c r="CX28" s="111" t="s">
        <v>173</v>
      </c>
      <c r="CY28" s="111" t="s">
        <v>173</v>
      </c>
      <c r="CZ28" s="111" t="s">
        <v>173</v>
      </c>
      <c r="DA28" s="111" t="s">
        <v>173</v>
      </c>
      <c r="DB28" s="111" t="s">
        <v>173</v>
      </c>
      <c r="DC28" s="111" t="s">
        <v>173</v>
      </c>
      <c r="DD28" s="111" t="s">
        <v>173</v>
      </c>
      <c r="DE28" s="111" t="s">
        <v>174</v>
      </c>
      <c r="DF28" s="111" t="s">
        <v>174</v>
      </c>
      <c r="DG28" s="111" t="s">
        <v>174</v>
      </c>
      <c r="DH28" s="111" t="s">
        <v>174</v>
      </c>
      <c r="DI28" s="111" t="s">
        <v>174</v>
      </c>
      <c r="DJ28" s="111" t="s">
        <v>174</v>
      </c>
      <c r="DK28" s="111" t="s">
        <v>174</v>
      </c>
      <c r="DL28" s="111" t="s">
        <v>174</v>
      </c>
      <c r="DM28" s="111" t="s">
        <v>174</v>
      </c>
      <c r="DN28" s="111" t="s">
        <v>174</v>
      </c>
      <c r="DO28" s="111" t="s">
        <v>174</v>
      </c>
      <c r="DP28" s="111" t="s">
        <v>174</v>
      </c>
      <c r="DQ28" s="111" t="s">
        <v>174</v>
      </c>
      <c r="DR28" s="112" t="s">
        <v>175</v>
      </c>
    </row>
    <row r="29" spans="1:122" x14ac:dyDescent="0.25">
      <c r="A29" s="82">
        <v>1</v>
      </c>
      <c r="C29" s="113" t="s">
        <v>176</v>
      </c>
      <c r="D29" s="105">
        <v>100</v>
      </c>
      <c r="E29" s="106">
        <f>(D29*A29)*8</f>
        <v>800</v>
      </c>
      <c r="F29" s="107">
        <f>G24/E29</f>
        <v>39.8125</v>
      </c>
      <c r="G29" s="107">
        <f t="shared" si="1"/>
        <v>1.8096590909090908</v>
      </c>
    </row>
    <row r="30" spans="1:122" ht="15.75" customHeight="1" x14ac:dyDescent="0.25">
      <c r="E30" s="115" t="s">
        <v>35</v>
      </c>
      <c r="F30" s="116">
        <f>F26+F29</f>
        <v>85.573994252873561</v>
      </c>
      <c r="G30" s="117">
        <f t="shared" si="1"/>
        <v>3.8897270114942528</v>
      </c>
    </row>
    <row r="31" spans="1:122" x14ac:dyDescent="0.25">
      <c r="E31" s="36" t="s">
        <v>177</v>
      </c>
      <c r="F31" s="107">
        <f>F30+2</f>
        <v>87.573994252873561</v>
      </c>
      <c r="G31" s="118">
        <f t="shared" si="1"/>
        <v>3.9806361024033436</v>
      </c>
      <c r="I31" s="82" t="s">
        <v>182</v>
      </c>
      <c r="M31" s="82" t="s">
        <v>179</v>
      </c>
      <c r="N31" s="82" t="s">
        <v>179</v>
      </c>
      <c r="O31" s="82" t="s">
        <v>179</v>
      </c>
      <c r="P31" s="82" t="s">
        <v>179</v>
      </c>
      <c r="Q31" s="82" t="s">
        <v>179</v>
      </c>
      <c r="R31" s="82" t="s">
        <v>179</v>
      </c>
      <c r="S31" s="82" t="s">
        <v>179</v>
      </c>
      <c r="T31" s="82" t="s">
        <v>179</v>
      </c>
      <c r="U31" s="82" t="s">
        <v>179</v>
      </c>
      <c r="V31" s="82" t="s">
        <v>179</v>
      </c>
      <c r="W31" s="82" t="s">
        <v>179</v>
      </c>
      <c r="X31" s="82" t="s">
        <v>179</v>
      </c>
      <c r="Y31" s="82" t="s">
        <v>179</v>
      </c>
      <c r="Z31" s="82" t="s">
        <v>179</v>
      </c>
      <c r="AA31" s="82" t="s">
        <v>179</v>
      </c>
      <c r="AB31" s="82" t="s">
        <v>179</v>
      </c>
      <c r="AC31" s="82" t="s">
        <v>179</v>
      </c>
      <c r="AD31" s="82" t="s">
        <v>179</v>
      </c>
      <c r="AE31" s="82" t="s">
        <v>179</v>
      </c>
      <c r="AF31" s="82" t="s">
        <v>179</v>
      </c>
      <c r="AG31" s="82" t="s">
        <v>179</v>
      </c>
      <c r="AH31" s="82" t="s">
        <v>179</v>
      </c>
      <c r="AI31" s="82" t="s">
        <v>179</v>
      </c>
      <c r="AJ31" s="82" t="s">
        <v>179</v>
      </c>
      <c r="AK31" s="82" t="s">
        <v>179</v>
      </c>
      <c r="AL31" s="82" t="s">
        <v>179</v>
      </c>
      <c r="AM31" s="82" t="s">
        <v>179</v>
      </c>
      <c r="AN31" s="82" t="s">
        <v>179</v>
      </c>
      <c r="AO31" s="82" t="s">
        <v>179</v>
      </c>
      <c r="AP31" s="82" t="s">
        <v>179</v>
      </c>
      <c r="AQ31" s="82" t="s">
        <v>179</v>
      </c>
      <c r="AR31" s="82" t="s">
        <v>179</v>
      </c>
      <c r="AS31" s="82" t="s">
        <v>179</v>
      </c>
      <c r="AT31" s="82" t="s">
        <v>179</v>
      </c>
      <c r="AU31" s="82" t="s">
        <v>179</v>
      </c>
      <c r="AV31" s="82" t="s">
        <v>179</v>
      </c>
      <c r="AW31" s="82" t="s">
        <v>179</v>
      </c>
      <c r="AX31" s="82" t="s">
        <v>179</v>
      </c>
      <c r="AY31" s="82" t="s">
        <v>179</v>
      </c>
      <c r="AZ31" s="82" t="s">
        <v>179</v>
      </c>
      <c r="BA31" s="82" t="s">
        <v>179</v>
      </c>
      <c r="BB31" s="82" t="s">
        <v>179</v>
      </c>
      <c r="BC31" s="82" t="s">
        <v>179</v>
      </c>
      <c r="BD31" s="82" t="s">
        <v>179</v>
      </c>
      <c r="BE31" s="82" t="s">
        <v>179</v>
      </c>
      <c r="BF31" s="82" t="s">
        <v>179</v>
      </c>
      <c r="BG31" s="82" t="s">
        <v>179</v>
      </c>
      <c r="BH31" s="82" t="s">
        <v>179</v>
      </c>
      <c r="BI31" s="82" t="s">
        <v>179</v>
      </c>
      <c r="BJ31" s="82" t="s">
        <v>179</v>
      </c>
      <c r="BK31" s="82" t="s">
        <v>179</v>
      </c>
      <c r="BL31" s="82" t="s">
        <v>179</v>
      </c>
      <c r="BM31" s="82" t="s">
        <v>179</v>
      </c>
      <c r="BN31" s="82" t="s">
        <v>179</v>
      </c>
      <c r="BO31" s="82" t="s">
        <v>179</v>
      </c>
      <c r="BP31" s="82" t="s">
        <v>179</v>
      </c>
      <c r="BQ31" s="82" t="s">
        <v>179</v>
      </c>
      <c r="BR31" s="82" t="s">
        <v>179</v>
      </c>
      <c r="BS31" s="82" t="s">
        <v>179</v>
      </c>
      <c r="BT31" s="82" t="s">
        <v>179</v>
      </c>
      <c r="BU31" s="82" t="s">
        <v>179</v>
      </c>
      <c r="BV31" s="82" t="s">
        <v>179</v>
      </c>
      <c r="BW31" s="82" t="s">
        <v>179</v>
      </c>
      <c r="BX31" s="82" t="s">
        <v>179</v>
      </c>
      <c r="BY31" s="82" t="s">
        <v>179</v>
      </c>
      <c r="BZ31" s="82" t="s">
        <v>179</v>
      </c>
      <c r="CA31" s="82" t="s">
        <v>179</v>
      </c>
      <c r="CB31" s="82" t="s">
        <v>179</v>
      </c>
      <c r="CC31" s="82" t="s">
        <v>179</v>
      </c>
      <c r="CD31" s="82" t="s">
        <v>179</v>
      </c>
      <c r="CE31" s="82" t="s">
        <v>179</v>
      </c>
      <c r="CF31" s="82" t="s">
        <v>179</v>
      </c>
      <c r="CG31" s="82" t="s">
        <v>179</v>
      </c>
      <c r="CH31" s="82" t="s">
        <v>179</v>
      </c>
      <c r="CI31" s="82" t="s">
        <v>179</v>
      </c>
      <c r="CJ31" s="82" t="s">
        <v>179</v>
      </c>
      <c r="CK31" s="82" t="s">
        <v>179</v>
      </c>
      <c r="CL31" s="82" t="s">
        <v>179</v>
      </c>
      <c r="CM31" s="82" t="s">
        <v>179</v>
      </c>
      <c r="CN31" s="82" t="s">
        <v>179</v>
      </c>
      <c r="CO31" s="82" t="s">
        <v>179</v>
      </c>
      <c r="CP31" s="82" t="s">
        <v>179</v>
      </c>
      <c r="CQ31" s="82" t="s">
        <v>179</v>
      </c>
      <c r="CR31" s="82" t="s">
        <v>179</v>
      </c>
      <c r="CS31" s="82" t="s">
        <v>179</v>
      </c>
      <c r="CT31" s="82" t="s">
        <v>179</v>
      </c>
      <c r="CU31" s="82" t="s">
        <v>179</v>
      </c>
      <c r="CV31" s="82" t="s">
        <v>179</v>
      </c>
      <c r="CW31" s="82" t="s">
        <v>179</v>
      </c>
      <c r="CX31" s="82" t="s">
        <v>179</v>
      </c>
      <c r="CY31" s="82" t="s">
        <v>179</v>
      </c>
      <c r="CZ31" s="82" t="s">
        <v>179</v>
      </c>
      <c r="DA31" s="82" t="s">
        <v>179</v>
      </c>
      <c r="DB31" s="82" t="s">
        <v>179</v>
      </c>
      <c r="DC31" s="82" t="s">
        <v>179</v>
      </c>
      <c r="DD31" s="82" t="s">
        <v>179</v>
      </c>
      <c r="DE31" s="82" t="s">
        <v>179</v>
      </c>
      <c r="DF31" s="82" t="s">
        <v>179</v>
      </c>
      <c r="DG31" s="82" t="s">
        <v>179</v>
      </c>
      <c r="DH31" s="82" t="s">
        <v>179</v>
      </c>
      <c r="DI31" s="82" t="s">
        <v>179</v>
      </c>
      <c r="DJ31" s="82" t="s">
        <v>179</v>
      </c>
      <c r="DK31" s="82" t="s">
        <v>179</v>
      </c>
      <c r="DL31" s="82" t="s">
        <v>179</v>
      </c>
      <c r="DM31" s="82" t="s">
        <v>179</v>
      </c>
      <c r="DN31" s="82" t="s">
        <v>179</v>
      </c>
      <c r="DO31" s="82" t="s">
        <v>179</v>
      </c>
      <c r="DP31" s="82" t="s">
        <v>179</v>
      </c>
      <c r="DQ31" s="82" t="s">
        <v>179</v>
      </c>
      <c r="DR31" s="82" t="s">
        <v>179</v>
      </c>
    </row>
    <row r="32" spans="1:122" x14ac:dyDescent="0.25">
      <c r="E32" s="36"/>
      <c r="F32" s="119"/>
      <c r="G32" s="120"/>
      <c r="I32" s="82" t="s">
        <v>183</v>
      </c>
    </row>
    <row r="33" spans="1:6" ht="15.75" thickBot="1" x14ac:dyDescent="0.3">
      <c r="E33" s="121"/>
      <c r="F33" s="121"/>
    </row>
    <row r="34" spans="1:6" ht="15.75" thickBot="1" x14ac:dyDescent="0.3">
      <c r="C34" s="123" t="s">
        <v>184</v>
      </c>
      <c r="D34" s="124"/>
    </row>
    <row r="35" spans="1:6" ht="15.75" thickBot="1" x14ac:dyDescent="0.3">
      <c r="C35" s="123" t="s">
        <v>185</v>
      </c>
      <c r="D35" s="124"/>
    </row>
    <row r="36" spans="1:6" ht="15.75" thickBot="1" x14ac:dyDescent="0.3">
      <c r="C36" s="125" t="s">
        <v>186</v>
      </c>
      <c r="D36" s="126">
        <v>1</v>
      </c>
    </row>
    <row r="37" spans="1:6" ht="15.75" thickBot="1" x14ac:dyDescent="0.3">
      <c r="C37" s="127" t="s">
        <v>30</v>
      </c>
      <c r="D37" s="128">
        <v>22</v>
      </c>
    </row>
    <row r="39" spans="1:6" ht="15.75" x14ac:dyDescent="0.25">
      <c r="A39" s="129"/>
      <c r="B39" s="129"/>
      <c r="C39" s="129"/>
      <c r="D39" s="129"/>
      <c r="E39" s="129"/>
      <c r="F39" s="129"/>
    </row>
    <row r="40" spans="1:6" ht="18.75" x14ac:dyDescent="0.3">
      <c r="A40" s="129"/>
      <c r="B40" s="129"/>
      <c r="C40" s="130" t="s">
        <v>187</v>
      </c>
      <c r="D40" s="129"/>
      <c r="E40" s="129"/>
      <c r="F40" s="129"/>
    </row>
    <row r="41" spans="1:6" ht="15.75" x14ac:dyDescent="0.25">
      <c r="A41" s="129"/>
      <c r="B41" s="129"/>
      <c r="C41" s="131" t="s">
        <v>188</v>
      </c>
      <c r="D41" s="129"/>
      <c r="E41" s="129"/>
      <c r="F41" s="129"/>
    </row>
    <row r="42" spans="1:6" ht="15.75" x14ac:dyDescent="0.25">
      <c r="A42" s="129"/>
      <c r="B42" s="129"/>
      <c r="C42" s="132" t="s">
        <v>189</v>
      </c>
      <c r="D42" s="129"/>
      <c r="E42" s="129"/>
      <c r="F42" s="129"/>
    </row>
    <row r="43" spans="1:6" ht="15.75" x14ac:dyDescent="0.25">
      <c r="A43" s="129"/>
      <c r="B43" s="129"/>
      <c r="C43" s="129" t="s">
        <v>190</v>
      </c>
      <c r="D43" s="129"/>
      <c r="E43" s="129"/>
      <c r="F43" s="129"/>
    </row>
    <row r="44" spans="1:6" ht="15.75" x14ac:dyDescent="0.25">
      <c r="A44" s="129"/>
      <c r="B44" s="129"/>
      <c r="C44" s="129" t="s">
        <v>191</v>
      </c>
      <c r="D44" s="129"/>
      <c r="E44" s="129"/>
      <c r="F44" s="129"/>
    </row>
    <row r="45" spans="1:6" ht="15.75" x14ac:dyDescent="0.25">
      <c r="A45" s="129"/>
      <c r="B45" s="129"/>
      <c r="C45" s="129"/>
      <c r="D45" s="129"/>
      <c r="E45" s="129"/>
      <c r="F45" s="129"/>
    </row>
    <row r="46" spans="1:6" ht="15.75" x14ac:dyDescent="0.25">
      <c r="A46" s="129"/>
      <c r="B46" s="129"/>
      <c r="C46" s="129" t="s">
        <v>192</v>
      </c>
      <c r="D46" s="129"/>
      <c r="E46" s="129"/>
      <c r="F46" s="129"/>
    </row>
    <row r="47" spans="1:6" ht="15.75" x14ac:dyDescent="0.25">
      <c r="A47" s="129"/>
      <c r="B47" s="129"/>
      <c r="C47" s="129"/>
      <c r="D47" s="129"/>
      <c r="E47" s="129"/>
      <c r="F47" s="129"/>
    </row>
  </sheetData>
  <mergeCells count="17">
    <mergeCell ref="C22:G22"/>
    <mergeCell ref="DQ3:EL3"/>
    <mergeCell ref="EM3:FH3"/>
    <mergeCell ref="FI3:GB3"/>
    <mergeCell ref="GC3:GY3"/>
    <mergeCell ref="C3:G3"/>
    <mergeCell ref="L3:AF3"/>
    <mergeCell ref="AG3:BC3"/>
    <mergeCell ref="BD3:BY3"/>
    <mergeCell ref="BZ3:CT3"/>
    <mergeCell ref="CU3:DP3"/>
    <mergeCell ref="IQ3:JL3"/>
    <mergeCell ref="JM3:KG3"/>
    <mergeCell ref="C4:G4"/>
    <mergeCell ref="C8:G8"/>
    <mergeCell ref="GZ3:HS3"/>
    <mergeCell ref="HT3:IP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334" t="s">
        <v>40</v>
      </c>
      <c r="D2" s="335"/>
      <c r="E2" s="335"/>
      <c r="F2" s="335"/>
      <c r="G2" s="336"/>
    </row>
    <row r="3" spans="3:18" ht="45.75" thickBot="1" x14ac:dyDescent="0.3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37" t="s">
        <v>40</v>
      </c>
      <c r="N3" s="338"/>
      <c r="O3" s="338"/>
      <c r="P3" s="338"/>
      <c r="Q3" s="339"/>
    </row>
    <row r="4" spans="3:18" ht="45.75" thickBot="1" x14ac:dyDescent="0.3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.75" thickBot="1" x14ac:dyDescent="0.3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.75" thickBot="1" x14ac:dyDescent="0.3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.75" thickBot="1" x14ac:dyDescent="0.3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25">
      <c r="G10" s="7">
        <f>G7+83.22</f>
        <v>115.67454545454548</v>
      </c>
    </row>
    <row r="13" spans="3:18" ht="15.75" thickBot="1" x14ac:dyDescent="0.3">
      <c r="H13" s="36" t="s">
        <v>50</v>
      </c>
      <c r="N13" s="36" t="s">
        <v>38</v>
      </c>
    </row>
    <row r="14" spans="3:18" ht="15.75" thickBot="1" x14ac:dyDescent="0.3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.75" thickBot="1" x14ac:dyDescent="0.3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.75" thickBot="1" x14ac:dyDescent="0.3"/>
    <row r="17" spans="2:17" x14ac:dyDescent="0.2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2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.75" thickBot="1" x14ac:dyDescent="0.3">
      <c r="N19" s="50"/>
      <c r="O19" s="52"/>
      <c r="P19" s="52"/>
      <c r="Q19" s="53"/>
    </row>
    <row r="20" spans="2:17" ht="15.75" thickBot="1" x14ac:dyDescent="0.3">
      <c r="C20" s="340" t="s">
        <v>39</v>
      </c>
      <c r="D20" s="341"/>
      <c r="E20" s="341"/>
      <c r="F20" s="342"/>
      <c r="H20" s="54" t="s">
        <v>57</v>
      </c>
      <c r="I20" s="55">
        <v>3.79</v>
      </c>
    </row>
    <row r="21" spans="2:17" ht="15.75" thickBot="1" x14ac:dyDescent="0.3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.75" thickBot="1" x14ac:dyDescent="0.3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6.5" thickTop="1" thickBot="1" x14ac:dyDescent="0.3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6.5" thickTop="1" thickBot="1" x14ac:dyDescent="0.3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6.5" thickTop="1" thickBot="1" x14ac:dyDescent="0.3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6.5" thickTop="1" thickBot="1" x14ac:dyDescent="0.3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6.5" thickTop="1" thickBot="1" x14ac:dyDescent="0.3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25">
      <c r="C28" s="1"/>
      <c r="D28" s="1"/>
      <c r="E28" s="4" t="s">
        <v>2</v>
      </c>
      <c r="F28" s="3">
        <f>SUM(F22:F27)</f>
        <v>173.90633333333332</v>
      </c>
    </row>
    <row r="29" spans="2:17" ht="15.75" thickBot="1" x14ac:dyDescent="0.3">
      <c r="C29" s="1"/>
      <c r="D29" s="1"/>
      <c r="E29" s="4" t="s">
        <v>1</v>
      </c>
      <c r="F29" s="3">
        <f>F28*12%</f>
        <v>20.868759999999998</v>
      </c>
    </row>
    <row r="30" spans="2:17" ht="15.75" thickBot="1" x14ac:dyDescent="0.3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Analisis Costo Digitalizacion1</vt:lpstr>
      <vt:lpstr>Analisis Costo Digitalizacion2</vt:lpstr>
      <vt:lpstr>Rendimiento GMO</vt:lpstr>
      <vt:lpstr>Analisis de Costo Radicación 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2017-11-14T01:29:47Z</dcterms:modified>
</cp:coreProperties>
</file>