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PARTAMENTO COMERCIAL\COMERCIAL FISICO Y DIGITAL\2017\Digital\AJECUADOR\"/>
    </mc:Choice>
  </mc:AlternateContent>
  <bookViews>
    <workbookView xWindow="0" yWindow="0" windowWidth="20490" windowHeight="7755" tabRatio="733"/>
  </bookViews>
  <sheets>
    <sheet name="Analisis de Costo Digitalizació" sheetId="14" r:id="rId1"/>
    <sheet name="Analisis de Costo Radicación " sheetId="18" r:id="rId2"/>
    <sheet name="Hoja3" sheetId="17" r:id="rId3"/>
  </sheets>
  <externalReferences>
    <externalReference r:id="rId4"/>
  </externalReferences>
  <calcPr calcId="152511" concurrentCalc="0"/>
</workbook>
</file>

<file path=xl/calcChain.xml><?xml version="1.0" encoding="utf-8"?>
<calcChain xmlns="http://schemas.openxmlformats.org/spreadsheetml/2006/main">
  <c r="I14" i="14" l="1"/>
  <c r="I24" i="14"/>
  <c r="R2" i="14"/>
  <c r="S2" i="14"/>
  <c r="L4" i="14"/>
  <c r="L14" i="14"/>
  <c r="I25" i="14"/>
  <c r="I26" i="14"/>
  <c r="I37" i="14"/>
  <c r="I38" i="14"/>
  <c r="L18" i="14"/>
  <c r="I42" i="14"/>
  <c r="D7" i="14"/>
  <c r="E7" i="14"/>
  <c r="E9" i="14"/>
  <c r="E10" i="14"/>
  <c r="L3" i="14"/>
  <c r="L25" i="14"/>
  <c r="E17" i="14"/>
  <c r="E18" i="14"/>
  <c r="E19" i="14"/>
  <c r="Q5" i="14"/>
  <c r="D27" i="18"/>
  <c r="D26" i="18"/>
  <c r="F25" i="18"/>
  <c r="L18" i="18"/>
  <c r="D22" i="18"/>
  <c r="Q15" i="18"/>
  <c r="I21" i="18"/>
  <c r="L15" i="18"/>
  <c r="E22" i="18"/>
  <c r="E4" i="18"/>
  <c r="J4" i="18"/>
  <c r="K4" i="18"/>
  <c r="F22" i="18"/>
  <c r="I24" i="18"/>
  <c r="F23" i="18"/>
  <c r="F4" i="18"/>
  <c r="G4" i="18"/>
  <c r="I6" i="18"/>
  <c r="G6" i="18"/>
  <c r="G7" i="18"/>
  <c r="G10" i="18"/>
  <c r="K25" i="18"/>
  <c r="F26" i="18"/>
  <c r="F28" i="18"/>
  <c r="K23" i="18"/>
  <c r="F27" i="18"/>
  <c r="F29" i="18"/>
  <c r="P5" i="18"/>
  <c r="O5" i="18"/>
  <c r="F30" i="18"/>
  <c r="Q5" i="18"/>
  <c r="W20" i="14"/>
  <c r="O14" i="14"/>
  <c r="O25" i="14"/>
  <c r="W17" i="14"/>
  <c r="I21" i="14"/>
  <c r="H37" i="14"/>
  <c r="H25" i="14"/>
  <c r="H24" i="14"/>
  <c r="I6" i="14"/>
  <c r="I8" i="14"/>
  <c r="I11" i="14"/>
  <c r="I40" i="14"/>
  <c r="E11" i="14"/>
</calcChain>
</file>

<file path=xl/comments1.xml><?xml version="1.0" encoding="utf-8"?>
<comments xmlns="http://schemas.openxmlformats.org/spreadsheetml/2006/main">
  <authors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Sueldo Básico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35 % para todas las personas que esten bajo contrato eventual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Provision mensual de IESS vacaciones y Decimos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</rPr>
          <t>Comision =(Costo + Margen) x 13%</t>
        </r>
      </text>
    </comment>
  </commentList>
</comments>
</file>

<file path=xl/sharedStrings.xml><?xml version="1.0" encoding="utf-8"?>
<sst xmlns="http://schemas.openxmlformats.org/spreadsheetml/2006/main" count="143" uniqueCount="79">
  <si>
    <t>Total</t>
  </si>
  <si>
    <t>IVA</t>
  </si>
  <si>
    <t>Sub-Total</t>
  </si>
  <si>
    <t xml:space="preserve">Descripción </t>
  </si>
  <si>
    <t>Volumen</t>
  </si>
  <si>
    <t>Precio Inicial</t>
  </si>
  <si>
    <t>Precio Total</t>
  </si>
  <si>
    <t>Cantidad de Operarios</t>
  </si>
  <si>
    <t>Cantidad de Imágenes a Digitalizar</t>
  </si>
  <si>
    <t>Salario Operario por mes de trabajo</t>
  </si>
  <si>
    <t>Valor Sectorial del Operario</t>
  </si>
  <si>
    <t>SUB- TOTAL</t>
  </si>
  <si>
    <t>Analisis de Sueldos</t>
  </si>
  <si>
    <t>Recursos Varios</t>
  </si>
  <si>
    <t>Operario variable + 35%</t>
  </si>
  <si>
    <t>Decimos - vacaciones - IESS</t>
  </si>
  <si>
    <t>Preparacion, Clasificacion</t>
  </si>
  <si>
    <t>Indexacion, Retorno</t>
  </si>
  <si>
    <t>Tiempo de Proyecto (meses)</t>
  </si>
  <si>
    <t>Total Costo operativo</t>
  </si>
  <si>
    <t>Nuevo esquema de calculo de Comisión</t>
  </si>
  <si>
    <t>Comisión</t>
  </si>
  <si>
    <t>Comisión (13% de subtotal)</t>
  </si>
  <si>
    <t>Costo + Margen</t>
  </si>
  <si>
    <t>Margen de Ganancia</t>
  </si>
  <si>
    <t>Objetivo Margen de Utilidad</t>
  </si>
  <si>
    <t>Costo imágenes</t>
  </si>
  <si>
    <t>PVP Imágenes</t>
  </si>
  <si>
    <t>Insumos</t>
  </si>
  <si>
    <t xml:space="preserve">Costo de Personal * Aumento </t>
  </si>
  <si>
    <t>Propuesta Económica Digitalización</t>
  </si>
  <si>
    <t xml:space="preserve">Costo del personal </t>
  </si>
  <si>
    <t>Otros</t>
  </si>
  <si>
    <t>Depreciación de equipo</t>
  </si>
  <si>
    <t>Valor de Depreciación</t>
  </si>
  <si>
    <t>Tiempo</t>
  </si>
  <si>
    <t>Cant. Comput</t>
  </si>
  <si>
    <t>Cant. Tiempo</t>
  </si>
  <si>
    <t>Alquiler de Scanner</t>
  </si>
  <si>
    <t>Valor de Alquiler</t>
  </si>
  <si>
    <t>Cant. de Scanner</t>
  </si>
  <si>
    <t>Hotel</t>
  </si>
  <si>
    <t xml:space="preserve">VALOR </t>
  </si>
  <si>
    <t>DIAS</t>
  </si>
  <si>
    <t>Alimentación</t>
  </si>
  <si>
    <t>DIARIO</t>
  </si>
  <si>
    <t>Transporte</t>
  </si>
  <si>
    <t>IDA-REGRESO</t>
  </si>
  <si>
    <t>TOTAL</t>
  </si>
  <si>
    <t>PSJ INT</t>
  </si>
  <si>
    <t>Operarios</t>
  </si>
  <si>
    <t>Operario</t>
  </si>
  <si>
    <t>RADICACIÓN</t>
  </si>
  <si>
    <t>Radicación</t>
  </si>
  <si>
    <t>Cantidad de Operario</t>
  </si>
  <si>
    <t>Horas</t>
  </si>
  <si>
    <t>Costo Operariox hora</t>
  </si>
  <si>
    <t>Costo operario x 4 hrs</t>
  </si>
  <si>
    <t>valor + utilidad 100%</t>
  </si>
  <si>
    <t>4 Hora de manera interna</t>
  </si>
  <si>
    <t>elvalor * 100%</t>
  </si>
  <si>
    <t>Costo Mensual</t>
  </si>
  <si>
    <t>1 dia</t>
  </si>
  <si>
    <t>Depreciación</t>
  </si>
  <si>
    <t>Computador</t>
  </si>
  <si>
    <t>Cant.</t>
  </si>
  <si>
    <t>Depreciado</t>
  </si>
  <si>
    <t>Salario</t>
  </si>
  <si>
    <t>Mes</t>
  </si>
  <si>
    <t>Scanner</t>
  </si>
  <si>
    <t>Equipos</t>
  </si>
  <si>
    <t>Suministros</t>
  </si>
  <si>
    <t>Utilidad</t>
  </si>
  <si>
    <t>Comision</t>
  </si>
  <si>
    <t>Custodia Digital</t>
  </si>
  <si>
    <t>Descripción</t>
  </si>
  <si>
    <t xml:space="preserve">Scanner </t>
  </si>
  <si>
    <t xml:space="preserve">computador </t>
  </si>
  <si>
    <t>1GB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</si>
</sst>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0.0"/>
    <numFmt numFmtId="168" formatCode="_ [$$-2C0A]\ * #,##0.00_ ;_ [$$-2C0A]\ * \-#,##0.00_ ;_ [$$-2C0A]\ * &quot;-&quot;??_ ;_ @_ "/>
    <numFmt numFmtId="169" formatCode="_ [$$-2C0A]\ * #,##0.0000_ ;_ [$$-2C0A]\ * \-#,##0.0000_ ;_ [$$-2C0A]\ * &quot;-&quot;??_ ;_ @_ "/>
    <numFmt numFmtId="170" formatCode="_([$$-300A]\ * #,##0.0000_);_([$$-300A]\ * \(#,##0.0000\);_([$$-300A]\ * &quot;-&quot;??_);_(@_)"/>
    <numFmt numFmtId="171" formatCode="_([$$-300A]\ * #,##0.00_);_([$$-300A]\ * \(#,##0.00\);_([$$-300A]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3" fillId="2" borderId="0" xfId="0" applyFont="1" applyFill="1"/>
    <xf numFmtId="0" fontId="4" fillId="2" borderId="20" xfId="0" applyFont="1" applyFill="1" applyBorder="1"/>
    <xf numFmtId="0" fontId="5" fillId="4" borderId="0" xfId="0" applyFont="1" applyFill="1" applyBorder="1"/>
    <xf numFmtId="0" fontId="3" fillId="2" borderId="0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3" fillId="0" borderId="15" xfId="0" applyFont="1" applyFill="1" applyBorder="1"/>
    <xf numFmtId="0" fontId="6" fillId="4" borderId="4" xfId="0" applyFont="1" applyFill="1" applyBorder="1" applyAlignment="1">
      <alignment horizontal="center" wrapText="1"/>
    </xf>
    <xf numFmtId="3" fontId="6" fillId="4" borderId="0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0" xfId="0" applyFont="1" applyFill="1" applyBorder="1"/>
    <xf numFmtId="0" fontId="6" fillId="4" borderId="0" xfId="0" applyFont="1" applyFill="1"/>
    <xf numFmtId="0" fontId="3" fillId="0" borderId="11" xfId="0" applyFont="1" applyFill="1" applyBorder="1"/>
    <xf numFmtId="0" fontId="5" fillId="4" borderId="0" xfId="0" applyFont="1" applyFill="1"/>
    <xf numFmtId="164" fontId="3" fillId="0" borderId="0" xfId="5" applyNumberFormat="1" applyFont="1" applyFill="1" applyBorder="1"/>
    <xf numFmtId="0" fontId="3" fillId="0" borderId="9" xfId="0" applyFont="1" applyFill="1" applyBorder="1"/>
    <xf numFmtId="0" fontId="3" fillId="2" borderId="1" xfId="0" applyFont="1" applyFill="1" applyBorder="1"/>
    <xf numFmtId="168" fontId="3" fillId="2" borderId="0" xfId="0" applyNumberFormat="1" applyFont="1" applyFill="1"/>
    <xf numFmtId="0" fontId="3" fillId="2" borderId="24" xfId="0" applyFont="1" applyFill="1" applyBorder="1"/>
    <xf numFmtId="168" fontId="3" fillId="2" borderId="25" xfId="0" applyNumberFormat="1" applyFont="1" applyFill="1" applyBorder="1"/>
    <xf numFmtId="168" fontId="3" fillId="2" borderId="27" xfId="0" applyNumberFormat="1" applyFont="1" applyFill="1" applyBorder="1"/>
    <xf numFmtId="0" fontId="3" fillId="0" borderId="13" xfId="0" applyFont="1" applyBorder="1"/>
    <xf numFmtId="0" fontId="3" fillId="0" borderId="14" xfId="0" applyFont="1" applyFill="1" applyBorder="1" applyAlignment="1">
      <alignment horizontal="center"/>
    </xf>
    <xf numFmtId="0" fontId="3" fillId="5" borderId="2" xfId="0" applyFont="1" applyFill="1" applyBorder="1"/>
    <xf numFmtId="0" fontId="3" fillId="2" borderId="28" xfId="0" applyFont="1" applyFill="1" applyBorder="1"/>
    <xf numFmtId="168" fontId="3" fillId="2" borderId="1" xfId="0" applyNumberFormat="1" applyFont="1" applyFill="1" applyBorder="1"/>
    <xf numFmtId="0" fontId="4" fillId="5" borderId="17" xfId="0" applyFont="1" applyFill="1" applyBorder="1" applyAlignment="1">
      <alignment wrapText="1"/>
    </xf>
    <xf numFmtId="168" fontId="3" fillId="0" borderId="10" xfId="4" applyNumberFormat="1" applyFont="1" applyFill="1" applyBorder="1" applyAlignment="1">
      <alignment horizontal="center"/>
    </xf>
    <xf numFmtId="169" fontId="3" fillId="5" borderId="20" xfId="0" applyNumberFormat="1" applyFont="1" applyFill="1" applyBorder="1"/>
    <xf numFmtId="9" fontId="3" fillId="2" borderId="0" xfId="5" applyFont="1" applyFill="1"/>
    <xf numFmtId="168" fontId="3" fillId="0" borderId="12" xfId="0" applyNumberFormat="1" applyFont="1" applyFill="1" applyBorder="1"/>
    <xf numFmtId="168" fontId="3" fillId="0" borderId="16" xfId="0" applyNumberFormat="1" applyFont="1" applyFill="1" applyBorder="1"/>
    <xf numFmtId="168" fontId="4" fillId="2" borderId="25" xfId="0" applyNumberFormat="1" applyFont="1" applyFill="1" applyBorder="1"/>
    <xf numFmtId="168" fontId="4" fillId="0" borderId="26" xfId="0" applyNumberFormat="1" applyFont="1" applyFill="1" applyBorder="1"/>
    <xf numFmtId="0" fontId="4" fillId="2" borderId="9" xfId="0" applyFont="1" applyFill="1" applyBorder="1"/>
    <xf numFmtId="168" fontId="4" fillId="2" borderId="29" xfId="0" applyNumberFormat="1" applyFont="1" applyFill="1" applyBorder="1"/>
    <xf numFmtId="0" fontId="4" fillId="2" borderId="23" xfId="0" applyFont="1" applyFill="1" applyBorder="1"/>
    <xf numFmtId="0" fontId="4" fillId="0" borderId="23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168" fontId="3" fillId="0" borderId="27" xfId="0" applyNumberFormat="1" applyFont="1" applyFill="1" applyBorder="1"/>
    <xf numFmtId="168" fontId="3" fillId="9" borderId="26" xfId="0" applyNumberFormat="1" applyFont="1" applyFill="1" applyBorder="1"/>
    <xf numFmtId="168" fontId="3" fillId="8" borderId="21" xfId="0" applyNumberFormat="1" applyFont="1" applyFill="1" applyBorder="1"/>
    <xf numFmtId="168" fontId="3" fillId="8" borderId="20" xfId="0" applyNumberFormat="1" applyFont="1" applyFill="1" applyBorder="1" applyAlignment="1">
      <alignment horizontal="center"/>
    </xf>
    <xf numFmtId="168" fontId="4" fillId="8" borderId="20" xfId="0" applyNumberFormat="1" applyFont="1" applyFill="1" applyBorder="1"/>
    <xf numFmtId="166" fontId="5" fillId="0" borderId="0" xfId="1" applyNumberFormat="1" applyFont="1" applyFill="1" applyBorder="1" applyAlignment="1">
      <alignment horizontal="center"/>
    </xf>
    <xf numFmtId="167" fontId="3" fillId="2" borderId="0" xfId="0" applyNumberFormat="1" applyFont="1" applyFill="1"/>
    <xf numFmtId="170" fontId="6" fillId="4" borderId="0" xfId="0" applyNumberFormat="1" applyFont="1" applyFill="1" applyBorder="1" applyAlignment="1">
      <alignment horizontal="center"/>
    </xf>
    <xf numFmtId="171" fontId="6" fillId="4" borderId="5" xfId="1" applyNumberFormat="1" applyFont="1" applyFill="1" applyBorder="1" applyAlignment="1">
      <alignment horizontal="center"/>
    </xf>
    <xf numFmtId="171" fontId="6" fillId="4" borderId="8" xfId="0" applyNumberFormat="1" applyFont="1" applyFill="1" applyBorder="1" applyAlignment="1">
      <alignment horizontal="center"/>
    </xf>
    <xf numFmtId="171" fontId="6" fillId="4" borderId="7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71" fontId="5" fillId="4" borderId="4" xfId="0" applyNumberFormat="1" applyFont="1" applyFill="1" applyBorder="1"/>
    <xf numFmtId="171" fontId="5" fillId="4" borderId="2" xfId="0" applyNumberFormat="1" applyFont="1" applyFill="1" applyBorder="1"/>
    <xf numFmtId="171" fontId="5" fillId="3" borderId="3" xfId="1" applyNumberFormat="1" applyFont="1" applyFill="1" applyBorder="1" applyAlignment="1">
      <alignment horizontal="center"/>
    </xf>
    <xf numFmtId="9" fontId="3" fillId="2" borderId="1" xfId="0" applyNumberFormat="1" applyFont="1" applyFill="1" applyBorder="1"/>
    <xf numFmtId="0" fontId="3" fillId="5" borderId="1" xfId="0" applyFont="1" applyFill="1" applyBorder="1"/>
    <xf numFmtId="168" fontId="3" fillId="8" borderId="31" xfId="0" applyNumberFormat="1" applyFont="1" applyFill="1" applyBorder="1"/>
    <xf numFmtId="3" fontId="4" fillId="5" borderId="18" xfId="0" applyNumberFormat="1" applyFont="1" applyFill="1" applyBorder="1"/>
    <xf numFmtId="0" fontId="3" fillId="2" borderId="0" xfId="0" applyFont="1" applyFill="1" applyAlignment="1">
      <alignment horizontal="right"/>
    </xf>
    <xf numFmtId="9" fontId="4" fillId="5" borderId="18" xfId="0" applyNumberFormat="1" applyFont="1" applyFill="1" applyBorder="1"/>
    <xf numFmtId="0" fontId="7" fillId="6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/>
    <xf numFmtId="171" fontId="5" fillId="2" borderId="0" xfId="0" applyNumberFormat="1" applyFont="1" applyFill="1" applyBorder="1"/>
    <xf numFmtId="168" fontId="3" fillId="2" borderId="0" xfId="0" applyNumberFormat="1" applyFont="1" applyFill="1" applyBorder="1"/>
    <xf numFmtId="2" fontId="3" fillId="5" borderId="1" xfId="0" applyNumberFormat="1" applyFont="1" applyFill="1" applyBorder="1"/>
    <xf numFmtId="0" fontId="4" fillId="10" borderId="1" xfId="0" applyFont="1" applyFill="1" applyBorder="1"/>
    <xf numFmtId="0" fontId="4" fillId="11" borderId="1" xfId="0" applyFont="1" applyFill="1" applyBorder="1"/>
    <xf numFmtId="0" fontId="10" fillId="10" borderId="1" xfId="0" applyFont="1" applyFill="1" applyBorder="1"/>
    <xf numFmtId="0" fontId="4" fillId="2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1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71" fontId="5" fillId="0" borderId="0" xfId="0" applyNumberFormat="1" applyFont="1" applyFill="1" applyBorder="1"/>
    <xf numFmtId="0" fontId="5" fillId="0" borderId="0" xfId="0" applyFont="1" applyFill="1" applyBorder="1"/>
    <xf numFmtId="171" fontId="5" fillId="0" borderId="0" xfId="1" applyNumberFormat="1" applyFont="1" applyFill="1" applyBorder="1" applyAlignment="1">
      <alignment horizontal="center"/>
    </xf>
    <xf numFmtId="167" fontId="0" fillId="0" borderId="0" xfId="0" applyNumberFormat="1"/>
    <xf numFmtId="0" fontId="5" fillId="3" borderId="33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1" xfId="0" applyNumberFormat="1" applyBorder="1"/>
    <xf numFmtId="0" fontId="0" fillId="11" borderId="1" xfId="0" applyFill="1" applyBorder="1"/>
    <xf numFmtId="0" fontId="7" fillId="10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8" xfId="0" applyNumberFormat="1" applyBorder="1"/>
    <xf numFmtId="2" fontId="0" fillId="0" borderId="38" xfId="0" applyNumberFormat="1" applyBorder="1"/>
    <xf numFmtId="0" fontId="7" fillId="11" borderId="34" xfId="0" applyFont="1" applyFill="1" applyBorder="1" applyAlignment="1">
      <alignment horizontal="center" vertical="top"/>
    </xf>
    <xf numFmtId="2" fontId="12" fillId="5" borderId="20" xfId="0" applyNumberFormat="1" applyFont="1" applyFill="1" applyBorder="1" applyAlignment="1">
      <alignment horizontal="center"/>
    </xf>
    <xf numFmtId="167" fontId="12" fillId="5" borderId="2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39" xfId="0" applyNumberFormat="1" applyBorder="1"/>
    <xf numFmtId="2" fontId="0" fillId="0" borderId="14" xfId="0" applyNumberFormat="1" applyBorder="1"/>
    <xf numFmtId="0" fontId="7" fillId="0" borderId="0" xfId="0" applyFont="1"/>
    <xf numFmtId="0" fontId="5" fillId="11" borderId="40" xfId="0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7" fillId="0" borderId="0" xfId="0" applyFont="1" applyFill="1" applyBorder="1"/>
    <xf numFmtId="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7" fillId="11" borderId="40" xfId="0" applyFont="1" applyFill="1" applyBorder="1" applyAlignment="1">
      <alignment horizontal="left"/>
    </xf>
    <xf numFmtId="0" fontId="0" fillId="0" borderId="20" xfId="0" applyBorder="1"/>
    <xf numFmtId="0" fontId="5" fillId="11" borderId="17" xfId="0" applyFont="1" applyFill="1" applyBorder="1" applyAlignment="1">
      <alignment horizontal="center"/>
    </xf>
    <xf numFmtId="0" fontId="5" fillId="11" borderId="19" xfId="0" applyFont="1" applyFill="1" applyBorder="1" applyAlignment="1">
      <alignment horizontal="center"/>
    </xf>
    <xf numFmtId="0" fontId="5" fillId="11" borderId="18" xfId="0" applyFont="1" applyFill="1" applyBorder="1" applyAlignment="1">
      <alignment horizontal="center"/>
    </xf>
    <xf numFmtId="0" fontId="5" fillId="11" borderId="20" xfId="0" applyFont="1" applyFill="1" applyBorder="1" applyAlignment="1">
      <alignment horizontal="left"/>
    </xf>
    <xf numFmtId="2" fontId="0" fillId="0" borderId="20" xfId="0" applyNumberFormat="1" applyBorder="1"/>
    <xf numFmtId="0" fontId="0" fillId="0" borderId="43" xfId="0" applyBorder="1"/>
    <xf numFmtId="0" fontId="6" fillId="4" borderId="44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45" xfId="0" applyNumberFormat="1" applyBorder="1"/>
    <xf numFmtId="0" fontId="7" fillId="11" borderId="20" xfId="0" applyFont="1" applyFill="1" applyBorder="1"/>
    <xf numFmtId="0" fontId="6" fillId="4" borderId="46" xfId="0" applyFont="1" applyFill="1" applyBorder="1" applyAlignment="1"/>
    <xf numFmtId="171" fontId="6" fillId="4" borderId="43" xfId="1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left"/>
    </xf>
    <xf numFmtId="0" fontId="7" fillId="11" borderId="41" xfId="0" applyFont="1" applyFill="1" applyBorder="1" applyAlignment="1">
      <alignment horizontal="center"/>
    </xf>
    <xf numFmtId="0" fontId="0" fillId="0" borderId="47" xfId="0" applyBorder="1"/>
    <xf numFmtId="0" fontId="7" fillId="0" borderId="0" xfId="0" applyFont="1" applyAlignment="1">
      <alignment horizontal="center"/>
    </xf>
    <xf numFmtId="0" fontId="0" fillId="0" borderId="2" xfId="0" applyBorder="1"/>
    <xf numFmtId="9" fontId="0" fillId="0" borderId="47" xfId="0" applyNumberFormat="1" applyBorder="1"/>
    <xf numFmtId="0" fontId="3" fillId="0" borderId="46" xfId="0" applyFont="1" applyBorder="1" applyAlignment="1"/>
    <xf numFmtId="2" fontId="0" fillId="0" borderId="43" xfId="0" applyNumberFormat="1" applyBorder="1"/>
    <xf numFmtId="0" fontId="0" fillId="0" borderId="46" xfId="0" applyBorder="1" applyAlignment="1"/>
    <xf numFmtId="9" fontId="0" fillId="0" borderId="0" xfId="0" applyNumberFormat="1" applyAlignment="1">
      <alignment horizontal="center"/>
    </xf>
    <xf numFmtId="0" fontId="6" fillId="4" borderId="48" xfId="0" applyFont="1" applyFill="1" applyBorder="1" applyAlignment="1"/>
    <xf numFmtId="9" fontId="6" fillId="4" borderId="8" xfId="0" applyNumberFormat="1" applyFont="1" applyFill="1" applyBorder="1" applyAlignment="1">
      <alignment horizontal="center"/>
    </xf>
    <xf numFmtId="171" fontId="5" fillId="0" borderId="3" xfId="1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5"/>
    </xf>
    <xf numFmtId="0" fontId="3" fillId="12" borderId="14" xfId="0" applyFont="1" applyFill="1" applyBorder="1" applyAlignment="1">
      <alignment horizontal="center"/>
    </xf>
    <xf numFmtId="0" fontId="9" fillId="0" borderId="0" xfId="0" applyFont="1"/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/>
    </xf>
    <xf numFmtId="0" fontId="11" fillId="11" borderId="35" xfId="0" applyFont="1" applyFill="1" applyBorder="1" applyAlignment="1">
      <alignment horizontal="center"/>
    </xf>
    <xf numFmtId="0" fontId="11" fillId="11" borderId="36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3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</cellXfs>
  <cellStyles count="7">
    <cellStyle name="Currency 2" xfId="2"/>
    <cellStyle name="Millares" xfId="4" builtinId="3"/>
    <cellStyle name="Millares 2" xfId="6"/>
    <cellStyle name="Moneda" xfId="1" builtinId="4"/>
    <cellStyle name="Moneda 2" xfId="3"/>
    <cellStyle name="Normal" xfId="0" builtinId="0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552450</xdr:colOff>
          <xdr:row>37</xdr:row>
          <xdr:rowOff>114300</xdr:rowOff>
        </xdr:to>
        <xdr:pic>
          <xdr:nvPicPr>
            <xdr:cNvPr id="3" name="Imagen 2"/>
            <xdr:cNvPicPr>
              <a:picLocks noChangeAspect="1" noChangeArrowheads="1"/>
              <a:extLst>
                <a:ext uri="{84589F7E-364E-4C9E-8A38-B11213B215E9}">
                  <a14:cameraTool cellRange="[1]Hoja1!$A$1:$J$37" spid="_x0000_s10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8172450" cy="71628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esktop/JCA%20Varios/JCA/2014/DATA%20COMERCIAL/CLIENTE%20DIGITAL/SAMSUNG/Copia%20de%20Rendimiento%20de%20Sam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2"/>
  <sheetViews>
    <sheetView tabSelected="1" zoomScale="85" zoomScaleNormal="85" workbookViewId="0">
      <selection activeCell="A14" sqref="A14"/>
    </sheetView>
  </sheetViews>
  <sheetFormatPr baseColWidth="10" defaultColWidth="8.7109375" defaultRowHeight="12.75" x14ac:dyDescent="0.2"/>
  <cols>
    <col min="1" max="1" width="7.85546875" style="1" customWidth="1"/>
    <col min="2" max="2" width="40.85546875" style="1" customWidth="1"/>
    <col min="3" max="3" width="23.28515625" style="1" customWidth="1"/>
    <col min="4" max="4" width="14.42578125" style="1" bestFit="1" customWidth="1"/>
    <col min="5" max="5" width="17.7109375" style="1" customWidth="1"/>
    <col min="6" max="6" width="8.7109375" style="1"/>
    <col min="7" max="7" width="12" style="1" bestFit="1" customWidth="1"/>
    <col min="8" max="8" width="43.5703125" style="1" customWidth="1"/>
    <col min="9" max="9" width="16.7109375" style="1" customWidth="1"/>
    <col min="10" max="10" width="5.140625" style="1" customWidth="1"/>
    <col min="11" max="11" width="34.85546875" style="1" customWidth="1"/>
    <col min="12" max="12" width="25.28515625" style="1" customWidth="1"/>
    <col min="13" max="13" width="10.42578125" style="1" bestFit="1" customWidth="1"/>
    <col min="14" max="14" width="29.85546875" style="1" customWidth="1"/>
    <col min="15" max="15" width="19.42578125" style="1" customWidth="1"/>
    <col min="16" max="16" width="14.5703125" style="1" customWidth="1"/>
    <col min="17" max="17" width="12.85546875" style="1" customWidth="1"/>
    <col min="18" max="18" width="13.140625" style="1" customWidth="1"/>
    <col min="19" max="20" width="8.7109375" style="1"/>
    <col min="21" max="21" width="9.7109375" style="1" customWidth="1"/>
    <col min="22" max="16384" width="8.7109375" style="1"/>
  </cols>
  <sheetData>
    <row r="1" spans="1:23" ht="13.5" thickBot="1" x14ac:dyDescent="0.25">
      <c r="O1" s="71" t="s">
        <v>34</v>
      </c>
      <c r="P1" s="71" t="s">
        <v>35</v>
      </c>
      <c r="Q1" s="71" t="s">
        <v>36</v>
      </c>
      <c r="R1" s="71" t="s">
        <v>37</v>
      </c>
      <c r="S1" s="71" t="s">
        <v>0</v>
      </c>
    </row>
    <row r="2" spans="1:23" ht="15.75" thickBot="1" x14ac:dyDescent="0.3">
      <c r="B2" s="2"/>
      <c r="C2" s="2"/>
      <c r="D2" s="3"/>
      <c r="E2" s="48"/>
      <c r="H2" s="170" t="s">
        <v>12</v>
      </c>
      <c r="I2" s="171"/>
      <c r="K2" s="170" t="s">
        <v>13</v>
      </c>
      <c r="L2" s="171"/>
      <c r="N2" s="1" t="s">
        <v>33</v>
      </c>
      <c r="O2" s="19">
        <v>800</v>
      </c>
      <c r="P2" s="19">
        <v>36</v>
      </c>
      <c r="Q2" s="19">
        <v>1</v>
      </c>
      <c r="R2" s="19">
        <f>I13</f>
        <v>0.16</v>
      </c>
      <c r="S2" s="19">
        <f>O2/P2*Q2*R2</f>
        <v>3.5555555555555554</v>
      </c>
    </row>
    <row r="3" spans="1:23" ht="13.5" thickBot="1" x14ac:dyDescent="0.25">
      <c r="H3" s="37" t="s">
        <v>10</v>
      </c>
      <c r="I3" s="38">
        <v>375</v>
      </c>
      <c r="K3" s="8" t="s">
        <v>76</v>
      </c>
      <c r="L3" s="34">
        <f>R5</f>
        <v>3.66</v>
      </c>
    </row>
    <row r="4" spans="1:23" ht="13.5" thickBot="1" x14ac:dyDescent="0.25">
      <c r="G4" s="20"/>
      <c r="H4" s="39" t="s">
        <v>14</v>
      </c>
      <c r="I4" s="35"/>
      <c r="K4" s="15" t="s">
        <v>77</v>
      </c>
      <c r="L4" s="33">
        <f>S2</f>
        <v>3.5555555555555554</v>
      </c>
      <c r="O4" s="71" t="s">
        <v>39</v>
      </c>
      <c r="P4" s="71" t="s">
        <v>40</v>
      </c>
      <c r="Q4" s="71" t="s">
        <v>35</v>
      </c>
      <c r="R4" s="71" t="s">
        <v>0</v>
      </c>
    </row>
    <row r="5" spans="1:23" ht="13.5" thickBot="1" x14ac:dyDescent="0.25">
      <c r="B5" s="174" t="s">
        <v>30</v>
      </c>
      <c r="C5" s="175"/>
      <c r="D5" s="175"/>
      <c r="E5" s="176"/>
      <c r="F5" s="4"/>
      <c r="H5" s="40" t="s">
        <v>15</v>
      </c>
      <c r="I5" s="36">
        <v>151.4</v>
      </c>
      <c r="K5" s="15" t="s">
        <v>28</v>
      </c>
      <c r="L5" s="33">
        <v>10</v>
      </c>
      <c r="N5" s="1" t="s">
        <v>38</v>
      </c>
      <c r="O5" s="19">
        <v>600</v>
      </c>
      <c r="P5" s="19">
        <v>1</v>
      </c>
      <c r="Q5" s="19">
        <f>I13</f>
        <v>0.16</v>
      </c>
      <c r="R5" s="19">
        <v>3.66</v>
      </c>
    </row>
    <row r="6" spans="1:23" ht="13.5" thickBot="1" x14ac:dyDescent="0.25">
      <c r="B6" s="5" t="s">
        <v>3</v>
      </c>
      <c r="C6" s="6" t="s">
        <v>4</v>
      </c>
      <c r="D6" s="6" t="s">
        <v>5</v>
      </c>
      <c r="E6" s="7" t="s">
        <v>6</v>
      </c>
      <c r="H6" s="41" t="s">
        <v>11</v>
      </c>
      <c r="I6" s="44">
        <f>SUM(I3:I5)</f>
        <v>526.4</v>
      </c>
      <c r="K6" s="15"/>
      <c r="L6" s="33"/>
      <c r="Q6" s="49"/>
    </row>
    <row r="7" spans="1:23" ht="15.75" thickBot="1" x14ac:dyDescent="0.25">
      <c r="A7" s="4"/>
      <c r="B7" s="9" t="s">
        <v>16</v>
      </c>
      <c r="C7" s="167">
        <v>2500</v>
      </c>
      <c r="D7" s="50">
        <f>I42</f>
        <v>6.0255096000000001E-2</v>
      </c>
      <c r="E7" s="51">
        <f>D7*C7</f>
        <v>150.63774000000001</v>
      </c>
      <c r="H7" s="42"/>
      <c r="I7" s="43"/>
      <c r="K7" s="15"/>
      <c r="L7" s="33"/>
    </row>
    <row r="8" spans="1:23" ht="13.5" thickBot="1" x14ac:dyDescent="0.25">
      <c r="B8" s="11" t="s">
        <v>17</v>
      </c>
      <c r="C8" s="12">
        <v>1</v>
      </c>
      <c r="D8" s="52"/>
      <c r="E8" s="53"/>
      <c r="H8" s="54" t="s">
        <v>0</v>
      </c>
      <c r="I8" s="45">
        <f>SUM(I6:I7)</f>
        <v>526.4</v>
      </c>
      <c r="K8" s="15"/>
      <c r="L8" s="33"/>
    </row>
    <row r="9" spans="1:23" ht="13.5" thickBot="1" x14ac:dyDescent="0.25">
      <c r="B9" s="14"/>
      <c r="C9" s="14"/>
      <c r="D9" s="55" t="s">
        <v>2</v>
      </c>
      <c r="E9" s="51">
        <f>SUM(E7:E8)</f>
        <v>150.63774000000001</v>
      </c>
      <c r="I9" s="20"/>
      <c r="K9" s="15"/>
      <c r="L9" s="33"/>
    </row>
    <row r="10" spans="1:23" ht="15.75" thickBot="1" x14ac:dyDescent="0.3">
      <c r="B10" s="14"/>
      <c r="C10" s="14"/>
      <c r="D10" s="55" t="s">
        <v>1</v>
      </c>
      <c r="E10" s="51">
        <f>E9*14%</f>
        <v>21.089283600000002</v>
      </c>
      <c r="H10" s="170" t="s">
        <v>31</v>
      </c>
      <c r="I10" s="171"/>
      <c r="J10" s="13"/>
      <c r="K10" s="15"/>
      <c r="L10" s="33"/>
      <c r="M10" s="4"/>
      <c r="N10" s="170" t="s">
        <v>32</v>
      </c>
      <c r="O10" s="171"/>
      <c r="Q10" s="71" t="s">
        <v>41</v>
      </c>
      <c r="R10" s="71" t="s">
        <v>42</v>
      </c>
      <c r="S10" s="71" t="s">
        <v>43</v>
      </c>
      <c r="T10" s="71" t="s">
        <v>0</v>
      </c>
      <c r="U10" s="72" t="s">
        <v>50</v>
      </c>
      <c r="V10" s="72" t="s">
        <v>0</v>
      </c>
    </row>
    <row r="11" spans="1:23" ht="13.5" thickBot="1" x14ac:dyDescent="0.25">
      <c r="B11" s="16"/>
      <c r="C11" s="14"/>
      <c r="D11" s="56" t="s">
        <v>0</v>
      </c>
      <c r="E11" s="57">
        <f>SUM(E9:E10)</f>
        <v>171.7270236</v>
      </c>
      <c r="H11" s="18" t="s">
        <v>9</v>
      </c>
      <c r="I11" s="30">
        <f>I8</f>
        <v>526.4</v>
      </c>
      <c r="J11" s="13"/>
      <c r="K11" s="15"/>
      <c r="L11" s="33"/>
      <c r="N11" s="18"/>
      <c r="O11" s="30"/>
      <c r="Q11" s="19"/>
      <c r="R11" s="19"/>
      <c r="S11" s="19"/>
      <c r="T11" s="19"/>
      <c r="U11" s="19"/>
      <c r="V11" s="74"/>
    </row>
    <row r="12" spans="1:23" ht="13.5" thickBot="1" x14ac:dyDescent="0.25">
      <c r="C12" s="20"/>
      <c r="H12" s="24" t="s">
        <v>7</v>
      </c>
      <c r="I12" s="168">
        <v>1</v>
      </c>
      <c r="J12" s="13"/>
      <c r="K12" s="15"/>
      <c r="L12" s="33"/>
      <c r="N12" s="24"/>
      <c r="O12" s="30"/>
    </row>
    <row r="13" spans="1:23" ht="13.5" thickBot="1" x14ac:dyDescent="0.25">
      <c r="B13" s="174" t="s">
        <v>74</v>
      </c>
      <c r="C13" s="175"/>
      <c r="D13" s="175"/>
      <c r="E13" s="176"/>
      <c r="H13" s="24" t="s">
        <v>18</v>
      </c>
      <c r="I13" s="168">
        <v>0.16</v>
      </c>
      <c r="J13" s="13"/>
      <c r="K13" s="15"/>
      <c r="L13" s="33"/>
      <c r="N13" s="24"/>
      <c r="O13" s="30"/>
      <c r="Q13" s="71" t="s">
        <v>44</v>
      </c>
      <c r="R13" s="71" t="s">
        <v>42</v>
      </c>
      <c r="S13" s="71" t="s">
        <v>45</v>
      </c>
      <c r="T13" s="71" t="s">
        <v>43</v>
      </c>
      <c r="U13" s="71" t="s">
        <v>0</v>
      </c>
      <c r="V13" s="72" t="s">
        <v>51</v>
      </c>
      <c r="W13" s="72" t="s">
        <v>0</v>
      </c>
    </row>
    <row r="14" spans="1:23" ht="13.5" thickBot="1" x14ac:dyDescent="0.25">
      <c r="B14" s="5" t="s">
        <v>75</v>
      </c>
      <c r="C14" s="91" t="s">
        <v>4</v>
      </c>
      <c r="D14" s="92" t="s">
        <v>5</v>
      </c>
      <c r="E14" s="75" t="s">
        <v>6</v>
      </c>
      <c r="H14" s="54" t="s">
        <v>0</v>
      </c>
      <c r="I14" s="46">
        <f>I11*I12*I13</f>
        <v>84.224000000000004</v>
      </c>
      <c r="J14" s="17"/>
      <c r="K14" s="54" t="s">
        <v>0</v>
      </c>
      <c r="L14" s="47">
        <f>SUM(L3:L4:L5)+O25</f>
        <v>17.215555555555554</v>
      </c>
      <c r="N14" s="24"/>
      <c r="O14" s="30">
        <f>W20</f>
        <v>0</v>
      </c>
      <c r="Q14" s="19"/>
      <c r="R14" s="19"/>
      <c r="S14" s="19"/>
      <c r="T14" s="19"/>
      <c r="U14" s="19"/>
      <c r="V14" s="74"/>
      <c r="W14" s="74"/>
    </row>
    <row r="15" spans="1:23" ht="15.75" thickBot="1" x14ac:dyDescent="0.3">
      <c r="B15" s="9" t="s">
        <v>74</v>
      </c>
      <c r="C15" s="10" t="s">
        <v>78</v>
      </c>
      <c r="D15" s="169">
        <v>3.9063000000000001E-2</v>
      </c>
      <c r="E15" s="51">
        <v>40</v>
      </c>
      <c r="J15" s="20"/>
      <c r="N15" s="24"/>
      <c r="O15" s="25"/>
    </row>
    <row r="16" spans="1:23" ht="15.75" thickBot="1" x14ac:dyDescent="0.3">
      <c r="B16" s="11"/>
      <c r="C16" s="12"/>
      <c r="D16" s="52"/>
      <c r="E16" s="53"/>
      <c r="K16" s="172" t="s">
        <v>20</v>
      </c>
      <c r="L16" s="173"/>
      <c r="N16" s="24"/>
      <c r="O16" s="25"/>
      <c r="Q16" s="71" t="s">
        <v>46</v>
      </c>
      <c r="R16" s="71" t="s">
        <v>42</v>
      </c>
      <c r="S16" s="73" t="s">
        <v>47</v>
      </c>
      <c r="T16" s="71" t="s">
        <v>49</v>
      </c>
      <c r="U16" s="72" t="s">
        <v>48</v>
      </c>
      <c r="V16" s="72" t="s">
        <v>51</v>
      </c>
      <c r="W16" s="72" t="s">
        <v>0</v>
      </c>
    </row>
    <row r="17" spans="2:23" ht="15.75" thickBot="1" x14ac:dyDescent="0.3">
      <c r="B17" s="14"/>
      <c r="C17" s="14"/>
      <c r="D17" s="55" t="s">
        <v>2</v>
      </c>
      <c r="E17" s="51">
        <f>SUM(E15:E16)</f>
        <v>40</v>
      </c>
      <c r="H17" s="170"/>
      <c r="I17" s="171"/>
      <c r="J17" s="4"/>
      <c r="K17" s="19" t="s">
        <v>21</v>
      </c>
      <c r="L17" s="58">
        <v>0.1</v>
      </c>
      <c r="N17" s="24"/>
      <c r="O17" s="25"/>
      <c r="Q17" s="19"/>
      <c r="R17" s="76"/>
      <c r="S17" s="76"/>
      <c r="T17" s="76"/>
      <c r="U17" s="76"/>
      <c r="V17" s="77"/>
      <c r="W17" s="74">
        <f>U17*V17</f>
        <v>0</v>
      </c>
    </row>
    <row r="18" spans="2:23" ht="13.5" thickBot="1" x14ac:dyDescent="0.25">
      <c r="B18" s="14"/>
      <c r="C18" s="14"/>
      <c r="D18" s="55" t="s">
        <v>1</v>
      </c>
      <c r="E18" s="51">
        <f>E17*14%</f>
        <v>5.6000000000000005</v>
      </c>
      <c r="H18" s="18"/>
      <c r="I18" s="30"/>
      <c r="K18" s="59" t="s">
        <v>22</v>
      </c>
      <c r="L18" s="70">
        <f>(I26+(I26*L27))*L17</f>
        <v>13.69434</v>
      </c>
      <c r="N18" s="24"/>
      <c r="O18" s="25"/>
    </row>
    <row r="19" spans="2:23" ht="13.5" thickBot="1" x14ac:dyDescent="0.25">
      <c r="B19" s="16"/>
      <c r="C19" s="14"/>
      <c r="D19" s="56" t="s">
        <v>0</v>
      </c>
      <c r="E19" s="57">
        <f>SUM(E17:E18)</f>
        <v>45.6</v>
      </c>
      <c r="H19" s="24"/>
      <c r="I19" s="25"/>
      <c r="Q19" s="71" t="s">
        <v>46</v>
      </c>
      <c r="R19" s="71" t="s">
        <v>42</v>
      </c>
      <c r="S19" s="73" t="s">
        <v>47</v>
      </c>
      <c r="T19" s="71" t="s">
        <v>49</v>
      </c>
      <c r="U19" s="72" t="s">
        <v>48</v>
      </c>
      <c r="V19" s="72" t="s">
        <v>51</v>
      </c>
      <c r="W19" s="72" t="s">
        <v>0</v>
      </c>
    </row>
    <row r="20" spans="2:23" ht="13.5" thickBot="1" x14ac:dyDescent="0.25">
      <c r="B20" s="67"/>
      <c r="C20" s="67"/>
      <c r="D20" s="68"/>
      <c r="E20" s="66"/>
      <c r="H20" s="24"/>
      <c r="I20" s="25"/>
      <c r="Q20" s="19"/>
      <c r="R20" s="76"/>
      <c r="S20" s="76"/>
      <c r="T20" s="76"/>
      <c r="U20" s="76"/>
      <c r="V20" s="77"/>
      <c r="W20" s="74">
        <f>U20*V20</f>
        <v>0</v>
      </c>
    </row>
    <row r="21" spans="2:23" ht="13.5" thickBot="1" x14ac:dyDescent="0.25">
      <c r="B21" s="67"/>
      <c r="C21" s="67"/>
      <c r="D21" s="68"/>
      <c r="E21" s="66"/>
      <c r="H21" s="54" t="s">
        <v>0</v>
      </c>
      <c r="I21" s="46">
        <f>I18*I19*I20</f>
        <v>0</v>
      </c>
    </row>
    <row r="22" spans="2:23" ht="13.5" thickBot="1" x14ac:dyDescent="0.25">
      <c r="B22" s="179"/>
      <c r="C22" s="179"/>
      <c r="D22" s="179"/>
      <c r="E22" s="179"/>
    </row>
    <row r="23" spans="2:23" ht="15" x14ac:dyDescent="0.25">
      <c r="B23" s="79"/>
      <c r="C23" s="79"/>
      <c r="D23" s="79"/>
      <c r="E23" s="79"/>
      <c r="H23" s="172" t="s">
        <v>19</v>
      </c>
      <c r="I23" s="173"/>
    </row>
    <row r="24" spans="2:23" ht="15.75" thickBot="1" x14ac:dyDescent="0.3">
      <c r="B24" s="80"/>
      <c r="C24" s="81"/>
      <c r="D24" s="82"/>
      <c r="E24" s="83"/>
      <c r="H24" s="19" t="str">
        <f>H10</f>
        <v xml:space="preserve">Costo del personal </v>
      </c>
      <c r="I24" s="28">
        <f>SUM(I21+I14)</f>
        <v>84.224000000000004</v>
      </c>
    </row>
    <row r="25" spans="2:23" ht="13.5" thickBot="1" x14ac:dyDescent="0.25">
      <c r="B25" s="84"/>
      <c r="C25" s="84"/>
      <c r="D25" s="85"/>
      <c r="E25" s="83"/>
      <c r="H25" s="19" t="str">
        <f>K2</f>
        <v>Recursos Varios</v>
      </c>
      <c r="I25" s="28">
        <f>L14</f>
        <v>17.215555555555554</v>
      </c>
      <c r="K25" s="29" t="s">
        <v>8</v>
      </c>
      <c r="L25" s="61">
        <f>C7</f>
        <v>2500</v>
      </c>
      <c r="N25" s="54" t="s">
        <v>0</v>
      </c>
      <c r="O25" s="46">
        <f>SUM(O11:O18)</f>
        <v>0</v>
      </c>
    </row>
    <row r="26" spans="2:23" ht="13.5" thickBot="1" x14ac:dyDescent="0.25">
      <c r="B26" s="86"/>
      <c r="C26" s="86"/>
      <c r="D26" s="87"/>
      <c r="E26" s="83"/>
      <c r="H26" s="54" t="s">
        <v>0</v>
      </c>
      <c r="I26" s="60">
        <f>SUM(I24:I25)</f>
        <v>101.43955555555556</v>
      </c>
      <c r="K26" s="62"/>
    </row>
    <row r="27" spans="2:23" ht="13.5" thickBot="1" x14ac:dyDescent="0.25">
      <c r="B27" s="86"/>
      <c r="C27" s="86"/>
      <c r="D27" s="87"/>
      <c r="E27" s="83"/>
      <c r="K27" s="29" t="s">
        <v>25</v>
      </c>
      <c r="L27" s="63">
        <v>0.35</v>
      </c>
    </row>
    <row r="28" spans="2:23" x14ac:dyDescent="0.2">
      <c r="B28" s="88"/>
      <c r="C28" s="86"/>
      <c r="D28" s="87"/>
      <c r="E28" s="89"/>
    </row>
    <row r="30" spans="2:23" x14ac:dyDescent="0.2">
      <c r="L30" s="20"/>
    </row>
    <row r="31" spans="2:23" x14ac:dyDescent="0.2">
      <c r="L31" s="20"/>
    </row>
    <row r="32" spans="2:23" ht="15" x14ac:dyDescent="0.25">
      <c r="H32" s="64" t="s">
        <v>29</v>
      </c>
      <c r="L32" s="20"/>
    </row>
    <row r="33" spans="8:14" x14ac:dyDescent="0.2">
      <c r="H33" s="65">
        <v>0.1</v>
      </c>
      <c r="I33" s="28"/>
      <c r="L33" s="20"/>
    </row>
    <row r="34" spans="8:14" x14ac:dyDescent="0.2">
      <c r="H34" s="54"/>
      <c r="I34" s="69"/>
      <c r="L34" s="20"/>
    </row>
    <row r="35" spans="8:14" ht="13.5" thickBot="1" x14ac:dyDescent="0.25"/>
    <row r="36" spans="8:14" ht="15.75" thickBot="1" x14ac:dyDescent="0.3">
      <c r="H36" s="177" t="s">
        <v>23</v>
      </c>
      <c r="I36" s="178"/>
      <c r="L36" s="20"/>
      <c r="N36" s="20"/>
    </row>
    <row r="37" spans="8:14" x14ac:dyDescent="0.2">
      <c r="H37" s="27" t="str">
        <f>H23</f>
        <v>Total Costo operativo</v>
      </c>
      <c r="I37" s="22">
        <f>I26</f>
        <v>101.43955555555556</v>
      </c>
      <c r="J37" s="32"/>
    </row>
    <row r="38" spans="8:14" ht="13.5" thickBot="1" x14ac:dyDescent="0.25">
      <c r="H38" s="21" t="s">
        <v>24</v>
      </c>
      <c r="I38" s="23">
        <f>I37*L27</f>
        <v>35.503844444444439</v>
      </c>
      <c r="L38" s="20"/>
    </row>
    <row r="39" spans="8:14" ht="13.5" thickBot="1" x14ac:dyDescent="0.25"/>
    <row r="40" spans="8:14" ht="13.5" thickBot="1" x14ac:dyDescent="0.25">
      <c r="H40" s="26" t="s">
        <v>26</v>
      </c>
      <c r="I40" s="31">
        <f>(I37+L18)/L25</f>
        <v>4.6053558222222221E-2</v>
      </c>
    </row>
    <row r="41" spans="8:14" ht="13.5" thickBot="1" x14ac:dyDescent="0.25"/>
    <row r="42" spans="8:14" ht="13.5" thickBot="1" x14ac:dyDescent="0.25">
      <c r="H42" s="26" t="s">
        <v>27</v>
      </c>
      <c r="I42" s="31">
        <f>(I37+I38+L18)/L25</f>
        <v>6.0255096000000001E-2</v>
      </c>
    </row>
  </sheetData>
  <mergeCells count="11">
    <mergeCell ref="H2:I2"/>
    <mergeCell ref="K2:L2"/>
    <mergeCell ref="B5:E5"/>
    <mergeCell ref="H10:I10"/>
    <mergeCell ref="H17:I17"/>
    <mergeCell ref="N10:O10"/>
    <mergeCell ref="H23:I23"/>
    <mergeCell ref="K16:L16"/>
    <mergeCell ref="B13:E13"/>
    <mergeCell ref="H36:I36"/>
    <mergeCell ref="B22:E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0"/>
  <sheetViews>
    <sheetView topLeftCell="A9" workbookViewId="0">
      <selection activeCell="D10" sqref="D10"/>
    </sheetView>
  </sheetViews>
  <sheetFormatPr baseColWidth="10" defaultRowHeight="15" x14ac:dyDescent="0.25"/>
  <cols>
    <col min="14" max="14" width="12.5703125" customWidth="1"/>
    <col min="15" max="15" width="13.140625" customWidth="1"/>
    <col min="17" max="17" width="12.5703125" bestFit="1" customWidth="1"/>
    <col min="19" max="19" width="14.85546875" customWidth="1"/>
    <col min="20" max="20" width="13" customWidth="1"/>
    <col min="21" max="21" width="18.5703125" customWidth="1"/>
    <col min="22" max="22" width="18.7109375" customWidth="1"/>
  </cols>
  <sheetData>
    <row r="2" spans="3:18" ht="24" thickBot="1" x14ac:dyDescent="0.4">
      <c r="C2" s="180" t="s">
        <v>53</v>
      </c>
      <c r="D2" s="181"/>
      <c r="E2" s="181"/>
      <c r="F2" s="181"/>
      <c r="G2" s="182"/>
    </row>
    <row r="3" spans="3:18" ht="45.75" thickBot="1" x14ac:dyDescent="0.3">
      <c r="C3" s="93" t="s">
        <v>54</v>
      </c>
      <c r="D3" s="94" t="s">
        <v>55</v>
      </c>
      <c r="E3" s="93" t="s">
        <v>56</v>
      </c>
      <c r="F3" s="93" t="s">
        <v>57</v>
      </c>
      <c r="G3" s="95" t="s">
        <v>58</v>
      </c>
      <c r="J3" s="96" t="s">
        <v>59</v>
      </c>
      <c r="K3" s="96" t="s">
        <v>60</v>
      </c>
      <c r="M3" s="183" t="s">
        <v>53</v>
      </c>
      <c r="N3" s="184"/>
      <c r="O3" s="184"/>
      <c r="P3" s="184"/>
      <c r="Q3" s="185"/>
    </row>
    <row r="4" spans="3:18" ht="45.75" thickBot="1" x14ac:dyDescent="0.3">
      <c r="C4" s="97">
        <v>1</v>
      </c>
      <c r="D4" s="97">
        <v>5</v>
      </c>
      <c r="E4" s="98">
        <f>+(23.1818181818182)/8</f>
        <v>2.8977272727272751</v>
      </c>
      <c r="F4" s="98">
        <f>E4*D4</f>
        <v>14.488636363636376</v>
      </c>
      <c r="G4" s="98">
        <f>+F4*2</f>
        <v>28.977272727272751</v>
      </c>
      <c r="H4" s="99"/>
      <c r="J4" s="100">
        <f>+E4*4</f>
        <v>11.590909090909101</v>
      </c>
      <c r="K4" s="101">
        <f>+J4*2</f>
        <v>23.181818181818201</v>
      </c>
      <c r="M4" s="102" t="s">
        <v>54</v>
      </c>
      <c r="N4" s="103" t="s">
        <v>35</v>
      </c>
      <c r="O4" s="104" t="s">
        <v>61</v>
      </c>
      <c r="P4" s="105" t="s">
        <v>1</v>
      </c>
      <c r="Q4" s="106" t="s">
        <v>0</v>
      </c>
    </row>
    <row r="5" spans="3:18" ht="15.75" thickBot="1" x14ac:dyDescent="0.3">
      <c r="G5" s="107"/>
      <c r="M5" s="108">
        <v>16.64</v>
      </c>
      <c r="N5" s="109" t="s">
        <v>62</v>
      </c>
      <c r="O5" s="110">
        <f>F28</f>
        <v>173.90633333333332</v>
      </c>
      <c r="P5" s="111">
        <f>F29</f>
        <v>20.868759999999998</v>
      </c>
      <c r="Q5" s="112">
        <f>F30</f>
        <v>194.77509333333333</v>
      </c>
    </row>
    <row r="6" spans="3:18" ht="15.75" thickBot="1" x14ac:dyDescent="0.3">
      <c r="F6" s="113" t="s">
        <v>1</v>
      </c>
      <c r="G6" s="114">
        <f>+G4*0.12</f>
        <v>3.4772727272727302</v>
      </c>
      <c r="I6">
        <f>+G4/4</f>
        <v>7.2443181818181879</v>
      </c>
    </row>
    <row r="7" spans="3:18" ht="15.75" thickBot="1" x14ac:dyDescent="0.3">
      <c r="F7" s="113" t="s">
        <v>48</v>
      </c>
      <c r="G7" s="115">
        <f>+G4+G6</f>
        <v>32.454545454545482</v>
      </c>
      <c r="M7" s="116"/>
      <c r="N7" s="117"/>
      <c r="O7" s="118"/>
      <c r="P7" s="119"/>
      <c r="Q7" s="120"/>
    </row>
    <row r="10" spans="3:18" x14ac:dyDescent="0.25">
      <c r="G10" s="90">
        <f>G7+83.22</f>
        <v>115.67454545454548</v>
      </c>
    </row>
    <row r="13" spans="3:18" ht="15.75" thickBot="1" x14ac:dyDescent="0.3">
      <c r="H13" s="121" t="s">
        <v>63</v>
      </c>
      <c r="N13" s="121" t="s">
        <v>51</v>
      </c>
    </row>
    <row r="14" spans="3:18" ht="15.75" thickBot="1" x14ac:dyDescent="0.3">
      <c r="H14" s="122" t="s">
        <v>64</v>
      </c>
      <c r="I14" s="122" t="s">
        <v>65</v>
      </c>
      <c r="J14" s="123" t="s">
        <v>66</v>
      </c>
      <c r="K14" s="124" t="s">
        <v>35</v>
      </c>
      <c r="L14" s="123" t="s">
        <v>0</v>
      </c>
      <c r="N14" s="125" t="s">
        <v>51</v>
      </c>
      <c r="O14" s="126" t="s">
        <v>67</v>
      </c>
      <c r="P14" s="127" t="s">
        <v>68</v>
      </c>
      <c r="Q14" s="127" t="s">
        <v>0</v>
      </c>
      <c r="R14" s="128"/>
    </row>
    <row r="15" spans="3:18" ht="15.75" thickBot="1" x14ac:dyDescent="0.3">
      <c r="H15" s="129">
        <v>1000</v>
      </c>
      <c r="I15" s="129">
        <v>1</v>
      </c>
      <c r="J15" s="130">
        <v>36</v>
      </c>
      <c r="K15" s="129">
        <v>22</v>
      </c>
      <c r="L15" s="130">
        <f>((H15/J15)/K15)</f>
        <v>1.2626262626262628</v>
      </c>
      <c r="N15" s="131">
        <v>1</v>
      </c>
      <c r="O15" s="132">
        <v>517.20000000000005</v>
      </c>
      <c r="P15" s="133">
        <v>22</v>
      </c>
      <c r="Q15" s="134">
        <f>O15/P15</f>
        <v>23.509090909090911</v>
      </c>
    </row>
    <row r="16" spans="3:18" ht="15.75" thickBot="1" x14ac:dyDescent="0.3"/>
    <row r="17" spans="2:17" x14ac:dyDescent="0.25">
      <c r="H17" s="122" t="s">
        <v>69</v>
      </c>
      <c r="I17" s="122" t="s">
        <v>65</v>
      </c>
      <c r="J17" s="123" t="s">
        <v>66</v>
      </c>
      <c r="K17" s="124" t="s">
        <v>35</v>
      </c>
      <c r="L17" s="123" t="s">
        <v>0</v>
      </c>
      <c r="N17" s="135"/>
      <c r="O17" s="136"/>
      <c r="P17" s="137"/>
      <c r="Q17" s="138"/>
    </row>
    <row r="18" spans="2:17" x14ac:dyDescent="0.25">
      <c r="H18" s="129">
        <v>2000</v>
      </c>
      <c r="I18" s="129">
        <v>1</v>
      </c>
      <c r="J18" s="130">
        <v>36</v>
      </c>
      <c r="K18" s="129">
        <v>22</v>
      </c>
      <c r="L18" s="130">
        <f>((H18/J18)/K18)</f>
        <v>2.5252525252525255</v>
      </c>
    </row>
    <row r="19" spans="2:17" ht="15.75" thickBot="1" x14ac:dyDescent="0.3">
      <c r="N19" s="135"/>
      <c r="O19" s="137"/>
      <c r="P19" s="137"/>
      <c r="Q19" s="138"/>
    </row>
    <row r="20" spans="2:17" ht="15.75" thickBot="1" x14ac:dyDescent="0.3">
      <c r="C20" s="186" t="s">
        <v>52</v>
      </c>
      <c r="D20" s="187"/>
      <c r="E20" s="187"/>
      <c r="F20" s="188"/>
      <c r="H20" s="139" t="s">
        <v>70</v>
      </c>
      <c r="I20" s="140">
        <v>3.79</v>
      </c>
    </row>
    <row r="21" spans="2:17" ht="15.75" thickBot="1" x14ac:dyDescent="0.3">
      <c r="C21" s="141" t="s">
        <v>3</v>
      </c>
      <c r="D21" s="142" t="s">
        <v>69</v>
      </c>
      <c r="E21" s="142" t="s">
        <v>64</v>
      </c>
      <c r="F21" s="143" t="s">
        <v>0</v>
      </c>
      <c r="H21" s="144" t="s">
        <v>51</v>
      </c>
      <c r="I21" s="145">
        <f>Q15</f>
        <v>23.509090909090911</v>
      </c>
    </row>
    <row r="22" spans="2:17" ht="15.75" thickBot="1" x14ac:dyDescent="0.3">
      <c r="B22" s="146"/>
      <c r="C22" s="147" t="s">
        <v>70</v>
      </c>
      <c r="D22" s="148">
        <f>L18</f>
        <v>2.5252525252525255</v>
      </c>
      <c r="E22" s="149">
        <f>L15</f>
        <v>1.2626262626262628</v>
      </c>
      <c r="F22" s="150">
        <f>D22+E22</f>
        <v>3.7878787878787881</v>
      </c>
      <c r="H22" s="151" t="s">
        <v>71</v>
      </c>
      <c r="I22" s="140">
        <v>25</v>
      </c>
    </row>
    <row r="23" spans="2:17" ht="16.5" thickTop="1" thickBot="1" x14ac:dyDescent="0.3">
      <c r="C23" s="152" t="s">
        <v>51</v>
      </c>
      <c r="D23" s="78"/>
      <c r="E23" s="78"/>
      <c r="F23" s="153">
        <f>I21</f>
        <v>23.509090909090911</v>
      </c>
      <c r="H23" s="154" t="s">
        <v>46</v>
      </c>
      <c r="I23" s="145">
        <v>50</v>
      </c>
      <c r="J23" s="155" t="s">
        <v>72</v>
      </c>
      <c r="K23" s="156">
        <f>I24*J24</f>
        <v>51.149545454545454</v>
      </c>
    </row>
    <row r="24" spans="2:17" ht="16.5" thickTop="1" thickBot="1" x14ac:dyDescent="0.3">
      <c r="C24" s="152" t="s">
        <v>46</v>
      </c>
      <c r="D24" s="78"/>
      <c r="E24" s="78"/>
      <c r="F24" s="153">
        <v>50</v>
      </c>
      <c r="H24" s="157" t="s">
        <v>0</v>
      </c>
      <c r="I24" s="158">
        <f>SUM(I20:I23)</f>
        <v>102.29909090909091</v>
      </c>
      <c r="J24" s="159">
        <v>0.5</v>
      </c>
    </row>
    <row r="25" spans="2:17" ht="16.5" thickTop="1" thickBot="1" x14ac:dyDescent="0.3">
      <c r="C25" s="160" t="s">
        <v>71</v>
      </c>
      <c r="F25" s="161">
        <f>I22</f>
        <v>25</v>
      </c>
      <c r="J25" s="155" t="s">
        <v>73</v>
      </c>
      <c r="K25" s="156">
        <f>I24*J26</f>
        <v>20.459818181818182</v>
      </c>
    </row>
    <row r="26" spans="2:17" ht="16.5" thickTop="1" thickBot="1" x14ac:dyDescent="0.3">
      <c r="C26" s="162" t="s">
        <v>73</v>
      </c>
      <c r="D26" s="163">
        <f>+J26</f>
        <v>0.2</v>
      </c>
      <c r="F26" s="161">
        <f>+K25</f>
        <v>20.459818181818182</v>
      </c>
      <c r="J26" s="159">
        <v>0.2</v>
      </c>
    </row>
    <row r="27" spans="2:17" ht="16.5" thickTop="1" thickBot="1" x14ac:dyDescent="0.3">
      <c r="C27" s="164" t="s">
        <v>72</v>
      </c>
      <c r="D27" s="165">
        <f>+J24</f>
        <v>0.5</v>
      </c>
      <c r="E27" s="78"/>
      <c r="F27" s="51">
        <f>K23</f>
        <v>51.149545454545454</v>
      </c>
    </row>
    <row r="28" spans="2:17" x14ac:dyDescent="0.25">
      <c r="C28" s="14"/>
      <c r="D28" s="14"/>
      <c r="E28" s="55" t="s">
        <v>2</v>
      </c>
      <c r="F28" s="51">
        <f>SUM(F22:F27)</f>
        <v>173.90633333333332</v>
      </c>
    </row>
    <row r="29" spans="2:17" ht="15.75" thickBot="1" x14ac:dyDescent="0.3">
      <c r="C29" s="14"/>
      <c r="D29" s="14"/>
      <c r="E29" s="55" t="s">
        <v>1</v>
      </c>
      <c r="F29" s="51">
        <f>F28*12%</f>
        <v>20.868759999999998</v>
      </c>
    </row>
    <row r="30" spans="2:17" ht="15.75" thickBot="1" x14ac:dyDescent="0.3">
      <c r="C30" s="16"/>
      <c r="D30" s="14"/>
      <c r="E30" s="56" t="s">
        <v>0</v>
      </c>
      <c r="F30" s="166">
        <f>SUM(F28:F29)</f>
        <v>194.77509333333333</v>
      </c>
    </row>
  </sheetData>
  <mergeCells count="3">
    <mergeCell ref="C2:G2"/>
    <mergeCell ref="M3:Q3"/>
    <mergeCell ref="C20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8"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Analisis de Costo Digitalizació</vt:lpstr>
      <vt:lpstr>Analisis de Costo Radicación 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Datasolutions</dc:creator>
  <cp:lastModifiedBy>User</cp:lastModifiedBy>
  <cp:lastPrinted>2015-12-23T20:01:33Z</cp:lastPrinted>
  <dcterms:created xsi:type="dcterms:W3CDTF">2009-04-21T01:08:50Z</dcterms:created>
  <dcterms:modified xsi:type="dcterms:W3CDTF">2017-02-15T21:55:01Z</dcterms:modified>
</cp:coreProperties>
</file>