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LA FABRIL\"/>
    </mc:Choice>
  </mc:AlternateContent>
  <bookViews>
    <workbookView xWindow="0" yWindow="0" windowWidth="20490" windowHeight="7755" tabRatio="733"/>
  </bookViews>
  <sheets>
    <sheet name="Actualizacion de Costos" sheetId="14" r:id="rId1"/>
    <sheet name="Hoja3" sheetId="17" state="hidden" r:id="rId2"/>
    <sheet name="Hoja1" sheetId="18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L14" i="14" l="1"/>
  <c r="L4" i="14"/>
  <c r="R3" i="14"/>
  <c r="Q3" i="14"/>
  <c r="W22" i="14"/>
  <c r="T21" i="14"/>
  <c r="V21" i="14"/>
  <c r="V22" i="14"/>
  <c r="T18" i="14"/>
  <c r="T19" i="14"/>
  <c r="T20" i="14"/>
  <c r="T12" i="14"/>
  <c r="T13" i="14"/>
  <c r="T14" i="14"/>
  <c r="T11" i="14"/>
  <c r="V20" i="14"/>
  <c r="V14" i="14"/>
  <c r="V18" i="14"/>
  <c r="V19" i="14"/>
  <c r="I21" i="14"/>
  <c r="I6" i="14"/>
  <c r="I8" i="14"/>
  <c r="I11" i="14"/>
  <c r="I14" i="14"/>
  <c r="I24" i="14"/>
  <c r="P3" i="14"/>
  <c r="L3" i="14"/>
  <c r="P5" i="14"/>
  <c r="Q5" i="14"/>
  <c r="R5" i="14"/>
  <c r="O25" i="14"/>
  <c r="I25" i="14"/>
  <c r="I26" i="14"/>
  <c r="I37" i="14"/>
  <c r="I38" i="14"/>
  <c r="L18" i="14"/>
  <c r="L25" i="14"/>
  <c r="I42" i="14"/>
  <c r="D7" i="14"/>
  <c r="E7" i="14"/>
  <c r="E9" i="14"/>
  <c r="E10" i="14"/>
  <c r="V13" i="14"/>
  <c r="V12" i="14"/>
  <c r="V11" i="14"/>
  <c r="G8" i="18"/>
  <c r="G7" i="18"/>
  <c r="G5" i="18"/>
  <c r="G6" i="18"/>
  <c r="G4" i="18"/>
  <c r="E4" i="18"/>
  <c r="H37" i="14"/>
  <c r="H25" i="14"/>
  <c r="H24" i="14"/>
  <c r="I33" i="14"/>
  <c r="I40" i="14"/>
  <c r="E11" i="14"/>
  <c r="V15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<sst xmlns="http://schemas.openxmlformats.org/spreadsheetml/2006/main" count="85" uniqueCount="55">
  <si>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</si>
  <si>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</si>
  <si>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</si>
  <si>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</si>
  <si>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</si>
  <si>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</si>
  <si>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</si>
  <si>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</si>
  <si>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</si>
  <si>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</si>
  <si>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</si>
  <si>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</si>
  <si>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</si>
  <si>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</si>
  <si>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</si>
  <si>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</si>
  <si>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</si>
  <si>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</si>
  <si>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</si>
  <si>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</si>
  <si>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</si>
  <si>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</si>
  <si>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</si>
  <si>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</si>
  <si>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</si>
  <si>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</si>
  <si>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</si>
  <si>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</si>
  <si>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</si>
  <si>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</si>
  <si>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</si>
  <si>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</si>
  <si>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</si>
  <si>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AGUA</t>
  </si>
  <si>
    <t>Viaticos</t>
  </si>
  <si>
    <t>Dias</t>
  </si>
  <si>
    <t>Costo</t>
  </si>
  <si>
    <t>Operario</t>
  </si>
  <si>
    <t>Hospedaje</t>
  </si>
  <si>
    <t>Alimentación</t>
  </si>
  <si>
    <t>Pasaje</t>
  </si>
  <si>
    <t>Pasaje Inicial</t>
  </si>
  <si>
    <t>Depreciación</t>
  </si>
  <si>
    <t>Cantidad</t>
  </si>
  <si>
    <t>Tiempo</t>
  </si>
  <si>
    <t>Scanner</t>
  </si>
  <si>
    <t>Computador</t>
  </si>
  <si>
    <t># de Scanner</t>
  </si>
  <si>
    <t># de Computador</t>
  </si>
  <si>
    <t xml:space="preserve">Scanner </t>
  </si>
  <si>
    <t xml:space="preserve">computador </t>
  </si>
  <si>
    <t>Superv.</t>
  </si>
  <si>
    <t>VIATICOS PROYECTO</t>
  </si>
  <si>
    <t>Una Visita al Mes</t>
  </si>
  <si>
    <t>Camionada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</si>
</sst>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2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3" fontId="0" fillId="2" borderId="0" xfId="0" applyNumberForma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9" fillId="0" borderId="0" xfId="0" applyFont="1"/>
    <xf numFmtId="168" fontId="3" fillId="0" borderId="14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10" borderId="1" xfId="0" applyFont="1" applyFill="1" applyBorder="1"/>
    <xf numFmtId="0" fontId="7" fillId="10" borderId="1" xfId="0" applyFont="1" applyFill="1" applyBorder="1" applyAlignment="1">
      <alignment horizontal="center"/>
    </xf>
    <xf numFmtId="0" fontId="7" fillId="0" borderId="33" xfId="0" applyFont="1" applyBorder="1"/>
    <xf numFmtId="0" fontId="0" fillId="0" borderId="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21" xfId="0" applyFont="1" applyFill="1" applyBorder="1"/>
    <xf numFmtId="0" fontId="0" fillId="0" borderId="8" xfId="0" applyBorder="1"/>
    <xf numFmtId="0" fontId="0" fillId="0" borderId="21" xfId="0" applyBorder="1" applyAlignment="1">
      <alignment horizontal="center"/>
    </xf>
    <xf numFmtId="0" fontId="7" fillId="11" borderId="1" xfId="0" applyFont="1" applyFill="1" applyBorder="1"/>
    <xf numFmtId="0" fontId="7" fillId="11" borderId="1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4" fillId="12" borderId="1" xfId="0" applyFont="1" applyFill="1" applyBorder="1"/>
    <xf numFmtId="2" fontId="4" fillId="2" borderId="1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topLeftCell="A2" zoomScaleNormal="100" workbookViewId="0">
      <selection activeCell="A14" sqref="A14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19.8554687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1.140625" style="1" customWidth="1"/>
    <col min="17" max="17" width="13.42578125" style="1" customWidth="1"/>
    <col min="18" max="22" width="8.7109375" style="1"/>
    <col min="23" max="23" width="16.7109375" style="1" customWidth="1"/>
    <col min="24" max="16384" width="8.7109375" style="1"/>
  </cols>
  <sheetData>
    <row r="1" spans="1:22" ht="13.5" thickBot="1" x14ac:dyDescent="0.25"/>
    <row r="2" spans="1:22" ht="15.75" thickBot="1" x14ac:dyDescent="0.3">
      <c r="B2" s="2"/>
      <c r="C2" s="2"/>
      <c r="D2" s="3"/>
      <c r="E2" s="48"/>
      <c r="H2" s="87" t="s">
        <v>12</v>
      </c>
      <c r="I2" s="88"/>
      <c r="K2" s="87" t="s">
        <v>13</v>
      </c>
      <c r="L2" s="88"/>
      <c r="N2" s="98" t="s">
        <v>47</v>
      </c>
      <c r="O2" s="98" t="s">
        <v>45</v>
      </c>
      <c r="P2" s="98" t="s">
        <v>42</v>
      </c>
      <c r="Q2" s="98" t="s">
        <v>43</v>
      </c>
      <c r="R2" s="98" t="s">
        <v>44</v>
      </c>
      <c r="S2" s="98"/>
    </row>
    <row r="3" spans="1:22" ht="13.5" thickBot="1" x14ac:dyDescent="0.25">
      <c r="H3" s="37" t="s">
        <v>10</v>
      </c>
      <c r="I3" s="38">
        <v>366</v>
      </c>
      <c r="K3" s="8" t="s">
        <v>49</v>
      </c>
      <c r="L3" s="34">
        <f>R3</f>
        <v>1200</v>
      </c>
      <c r="N3" s="96">
        <v>12</v>
      </c>
      <c r="O3" s="97">
        <v>600</v>
      </c>
      <c r="P3" s="100">
        <f>600/36</f>
        <v>16.666666666666668</v>
      </c>
      <c r="Q3" s="97">
        <f>P3*N3</f>
        <v>200</v>
      </c>
      <c r="R3" s="97">
        <f>Q3*I13</f>
        <v>1200</v>
      </c>
      <c r="S3" s="97"/>
    </row>
    <row r="4" spans="1:22" ht="13.5" thickBot="1" x14ac:dyDescent="0.25">
      <c r="G4" s="20"/>
      <c r="H4" s="39" t="s">
        <v>14</v>
      </c>
      <c r="I4" s="35"/>
      <c r="K4" s="15" t="s">
        <v>50</v>
      </c>
      <c r="L4" s="33">
        <f>R5</f>
        <v>1599.9999999999998</v>
      </c>
      <c r="N4" s="98" t="s">
        <v>48</v>
      </c>
      <c r="O4" s="98" t="s">
        <v>46</v>
      </c>
      <c r="P4" s="98"/>
      <c r="Q4" s="98"/>
      <c r="R4" s="98"/>
      <c r="S4" s="98"/>
    </row>
    <row r="5" spans="1:22" ht="13.5" thickBot="1" x14ac:dyDescent="0.25">
      <c r="B5" s="91" t="s">
        <v>30</v>
      </c>
      <c r="C5" s="92"/>
      <c r="D5" s="92"/>
      <c r="E5" s="93"/>
      <c r="F5" s="4"/>
      <c r="H5" s="40" t="s">
        <v>15</v>
      </c>
      <c r="I5" s="36">
        <v>151.4</v>
      </c>
      <c r="K5" s="15" t="s">
        <v>28</v>
      </c>
      <c r="L5" s="33">
        <v>80</v>
      </c>
      <c r="N5" s="96">
        <v>12</v>
      </c>
      <c r="O5" s="96">
        <v>800</v>
      </c>
      <c r="P5" s="100">
        <f>O5/36</f>
        <v>22.222222222222221</v>
      </c>
      <c r="Q5" s="100">
        <f>P5*N5</f>
        <v>266.66666666666663</v>
      </c>
      <c r="R5" s="97">
        <f>Q5*I13</f>
        <v>1599.9999999999998</v>
      </c>
      <c r="S5" s="19"/>
    </row>
    <row r="6" spans="1:22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 t="s">
        <v>33</v>
      </c>
      <c r="L6" s="33">
        <v>12</v>
      </c>
      <c r="Q6" s="49"/>
    </row>
    <row r="7" spans="1:22" ht="15.75" thickBot="1" x14ac:dyDescent="0.3">
      <c r="A7" s="4"/>
      <c r="B7" s="9" t="s">
        <v>16</v>
      </c>
      <c r="C7" s="71">
        <v>3000000</v>
      </c>
      <c r="D7" s="50">
        <f>I42</f>
        <v>4.1583167999999997E-2</v>
      </c>
      <c r="E7" s="51">
        <f>D7*C7</f>
        <v>124749.50399999999</v>
      </c>
      <c r="H7" s="42"/>
      <c r="I7" s="43"/>
      <c r="K7" s="15" t="s">
        <v>54</v>
      </c>
      <c r="L7" s="33">
        <v>400</v>
      </c>
    </row>
    <row r="8" spans="1:22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2" ht="13.5" thickBot="1" x14ac:dyDescent="0.25">
      <c r="B9" s="14"/>
      <c r="C9" s="14"/>
      <c r="D9" s="55" t="s">
        <v>2</v>
      </c>
      <c r="E9" s="51">
        <f>SUM(E7:E8)</f>
        <v>124749.50399999999</v>
      </c>
      <c r="I9" s="20"/>
      <c r="K9" s="15"/>
      <c r="L9" s="33"/>
    </row>
    <row r="10" spans="1:22" ht="15.75" thickBot="1" x14ac:dyDescent="0.3">
      <c r="B10" s="14"/>
      <c r="C10" s="14"/>
      <c r="D10" s="55" t="s">
        <v>1</v>
      </c>
      <c r="E10" s="51">
        <f>E9*14%</f>
        <v>17464.930560000001</v>
      </c>
      <c r="H10" s="87" t="s">
        <v>31</v>
      </c>
      <c r="I10" s="88"/>
      <c r="J10" s="13"/>
      <c r="K10" s="15"/>
      <c r="L10" s="33"/>
      <c r="M10" s="4"/>
      <c r="N10" s="87" t="s">
        <v>32</v>
      </c>
      <c r="O10" s="88"/>
      <c r="Q10" s="85" t="s">
        <v>34</v>
      </c>
      <c r="R10" s="86" t="s">
        <v>35</v>
      </c>
      <c r="S10" s="86" t="s">
        <v>36</v>
      </c>
      <c r="T10" s="86" t="s">
        <v>0</v>
      </c>
      <c r="U10" s="86" t="s">
        <v>37</v>
      </c>
      <c r="V10" s="86" t="s">
        <v>0</v>
      </c>
    </row>
    <row r="11" spans="1:22" ht="15.75" thickBot="1" x14ac:dyDescent="0.3">
      <c r="B11" s="16"/>
      <c r="C11" s="14"/>
      <c r="D11" s="56" t="s">
        <v>0</v>
      </c>
      <c r="E11" s="57">
        <f>SUM(E9:E10)</f>
        <v>142214.43455999999</v>
      </c>
      <c r="H11" s="18" t="s">
        <v>9</v>
      </c>
      <c r="I11" s="30">
        <f>I8</f>
        <v>517.4</v>
      </c>
      <c r="J11" s="13"/>
      <c r="K11" s="15"/>
      <c r="L11" s="33"/>
      <c r="N11" s="18" t="s">
        <v>52</v>
      </c>
      <c r="O11" s="30">
        <v>0</v>
      </c>
      <c r="Q11" s="75" t="s">
        <v>38</v>
      </c>
      <c r="R11" s="79">
        <v>186</v>
      </c>
      <c r="S11" s="79">
        <v>25</v>
      </c>
      <c r="T11" s="79">
        <f>R11*S11</f>
        <v>4650</v>
      </c>
      <c r="U11" s="79">
        <v>24</v>
      </c>
      <c r="V11" s="79">
        <f>T11*U11</f>
        <v>111600</v>
      </c>
    </row>
    <row r="12" spans="1:22" ht="15.75" thickBot="1" x14ac:dyDescent="0.3">
      <c r="C12" s="20"/>
      <c r="H12" s="24" t="s">
        <v>7</v>
      </c>
      <c r="I12" s="25">
        <v>26</v>
      </c>
      <c r="J12" s="13"/>
      <c r="K12" s="15"/>
      <c r="L12" s="33"/>
      <c r="N12" s="24"/>
      <c r="O12" s="30"/>
      <c r="Q12" s="75" t="s">
        <v>39</v>
      </c>
      <c r="R12" s="79">
        <v>186</v>
      </c>
      <c r="S12" s="79">
        <v>15</v>
      </c>
      <c r="T12" s="79">
        <f t="shared" ref="T12:T14" si="0">R12*S12</f>
        <v>2790</v>
      </c>
      <c r="U12" s="79">
        <v>24</v>
      </c>
      <c r="V12" s="79">
        <f t="shared" ref="V12:V14" si="1">T12*U12</f>
        <v>66960</v>
      </c>
    </row>
    <row r="13" spans="1:22" ht="15.75" thickBot="1" x14ac:dyDescent="0.3">
      <c r="B13" s="91"/>
      <c r="C13" s="92"/>
      <c r="D13" s="92"/>
      <c r="E13" s="93"/>
      <c r="H13" s="24" t="s">
        <v>18</v>
      </c>
      <c r="I13" s="72">
        <v>6</v>
      </c>
      <c r="J13" s="13"/>
      <c r="K13" s="15"/>
      <c r="L13" s="33"/>
      <c r="N13" s="24"/>
      <c r="O13" s="30"/>
      <c r="Q13" s="78" t="s">
        <v>40</v>
      </c>
      <c r="R13" s="80">
        <v>186</v>
      </c>
      <c r="S13" s="80">
        <v>6</v>
      </c>
      <c r="T13" s="79">
        <f t="shared" si="0"/>
        <v>1116</v>
      </c>
      <c r="U13" s="80">
        <v>24</v>
      </c>
      <c r="V13" s="80">
        <f t="shared" si="1"/>
        <v>26784</v>
      </c>
    </row>
    <row r="14" spans="1:22" ht="15.75" thickBot="1" x14ac:dyDescent="0.3">
      <c r="B14" s="5"/>
      <c r="C14" s="6"/>
      <c r="D14" s="6"/>
      <c r="E14" s="7"/>
      <c r="H14" s="54" t="s">
        <v>0</v>
      </c>
      <c r="I14" s="46">
        <f>I11*I12*I13</f>
        <v>80714.399999999994</v>
      </c>
      <c r="J14" s="17"/>
      <c r="K14" s="54" t="s">
        <v>0</v>
      </c>
      <c r="L14" s="47">
        <f>SUM(L3:L4:L5)+O25+L6+L7</f>
        <v>3292</v>
      </c>
      <c r="N14" s="24"/>
      <c r="O14" s="30"/>
      <c r="Q14" s="75" t="s">
        <v>41</v>
      </c>
      <c r="R14" s="79">
        <v>1</v>
      </c>
      <c r="S14" s="79">
        <v>6</v>
      </c>
      <c r="T14" s="79">
        <f t="shared" si="0"/>
        <v>6</v>
      </c>
      <c r="U14" s="79">
        <v>24</v>
      </c>
      <c r="V14" s="80">
        <f t="shared" si="1"/>
        <v>144</v>
      </c>
    </row>
    <row r="15" spans="1:22" ht="15.75" thickBot="1" x14ac:dyDescent="0.3">
      <c r="B15" s="9"/>
      <c r="C15" s="10"/>
      <c r="D15" s="73"/>
      <c r="E15" s="51"/>
      <c r="J15" s="20"/>
      <c r="N15" s="24"/>
      <c r="O15" s="30"/>
      <c r="Q15" s="82" t="s">
        <v>0</v>
      </c>
      <c r="R15" s="83"/>
      <c r="S15" s="83"/>
      <c r="T15" s="83"/>
      <c r="U15" s="83"/>
      <c r="V15" s="81">
        <f>SUM(V11:V14)</f>
        <v>205488</v>
      </c>
    </row>
    <row r="16" spans="1:22" ht="15.75" thickBot="1" x14ac:dyDescent="0.3">
      <c r="B16" s="11"/>
      <c r="C16" s="12"/>
      <c r="D16" s="52"/>
      <c r="E16" s="53"/>
      <c r="K16" s="89" t="s">
        <v>20</v>
      </c>
      <c r="L16" s="90"/>
      <c r="N16" s="24"/>
      <c r="O16" s="25"/>
    </row>
    <row r="17" spans="2:23" ht="15.75" thickBot="1" x14ac:dyDescent="0.3">
      <c r="B17" s="14"/>
      <c r="C17" s="14"/>
      <c r="D17" s="55"/>
      <c r="E17" s="51"/>
      <c r="H17" s="87"/>
      <c r="I17" s="88"/>
      <c r="J17" s="4"/>
      <c r="K17" s="19" t="s">
        <v>21</v>
      </c>
      <c r="L17" s="58">
        <v>0.1</v>
      </c>
      <c r="N17" s="24"/>
      <c r="O17" s="74"/>
      <c r="Q17" s="85" t="s">
        <v>34</v>
      </c>
      <c r="R17" s="86" t="s">
        <v>35</v>
      </c>
      <c r="S17" s="86" t="s">
        <v>36</v>
      </c>
      <c r="T17" s="86" t="s">
        <v>0</v>
      </c>
      <c r="U17" s="86" t="s">
        <v>51</v>
      </c>
      <c r="V17" s="86" t="s">
        <v>0</v>
      </c>
    </row>
    <row r="18" spans="2:23" ht="15.75" thickBot="1" x14ac:dyDescent="0.3">
      <c r="B18" s="14"/>
      <c r="C18" s="14"/>
      <c r="D18" s="55"/>
      <c r="E18" s="51"/>
      <c r="H18" s="18"/>
      <c r="I18" s="30"/>
      <c r="K18" s="59" t="s">
        <v>22</v>
      </c>
      <c r="L18" s="70">
        <f>(I26+(I26*L27))*L17</f>
        <v>11340.864</v>
      </c>
      <c r="N18" s="24"/>
      <c r="O18" s="25"/>
      <c r="Q18" s="75" t="s">
        <v>38</v>
      </c>
      <c r="R18" s="79">
        <v>2</v>
      </c>
      <c r="S18" s="79">
        <v>25</v>
      </c>
      <c r="T18" s="79">
        <f>R18*S18</f>
        <v>50</v>
      </c>
      <c r="U18" s="79">
        <v>1</v>
      </c>
      <c r="V18" s="79">
        <f>T18*U18</f>
        <v>50</v>
      </c>
    </row>
    <row r="19" spans="2:23" ht="15.75" thickBot="1" x14ac:dyDescent="0.3">
      <c r="B19" s="16"/>
      <c r="C19" s="14"/>
      <c r="D19" s="56"/>
      <c r="E19" s="57"/>
      <c r="H19" s="24"/>
      <c r="I19" s="25"/>
      <c r="Q19" s="75" t="s">
        <v>39</v>
      </c>
      <c r="R19" s="79">
        <v>2</v>
      </c>
      <c r="S19" s="79">
        <v>15</v>
      </c>
      <c r="T19" s="79">
        <f t="shared" ref="T19:T21" si="2">R19*S19</f>
        <v>30</v>
      </c>
      <c r="U19" s="79">
        <v>1</v>
      </c>
      <c r="V19" s="79">
        <f t="shared" ref="V19:V21" si="3">T19*U19</f>
        <v>30</v>
      </c>
    </row>
    <row r="20" spans="2:23" ht="15.75" thickBot="1" x14ac:dyDescent="0.3">
      <c r="B20" s="67"/>
      <c r="C20" s="67"/>
      <c r="D20" s="68"/>
      <c r="E20" s="66"/>
      <c r="H20" s="24"/>
      <c r="I20" s="25"/>
      <c r="Q20" s="78" t="s">
        <v>40</v>
      </c>
      <c r="R20" s="80">
        <v>2</v>
      </c>
      <c r="S20" s="80">
        <v>6</v>
      </c>
      <c r="T20" s="79">
        <f t="shared" si="2"/>
        <v>12</v>
      </c>
      <c r="U20" s="80">
        <v>1</v>
      </c>
      <c r="V20" s="80">
        <f>T20*U20</f>
        <v>12</v>
      </c>
    </row>
    <row r="21" spans="2:23" ht="15.75" thickBot="1" x14ac:dyDescent="0.3">
      <c r="B21" s="67"/>
      <c r="C21" s="67"/>
      <c r="D21" s="68"/>
      <c r="E21" s="66"/>
      <c r="H21" s="54" t="s">
        <v>0</v>
      </c>
      <c r="I21" s="46">
        <f>I18*I19*I20</f>
        <v>0</v>
      </c>
      <c r="Q21" s="75" t="s">
        <v>41</v>
      </c>
      <c r="R21" s="79">
        <v>2</v>
      </c>
      <c r="S21" s="79">
        <v>6</v>
      </c>
      <c r="T21" s="79">
        <f>R21*S21</f>
        <v>12</v>
      </c>
      <c r="U21" s="79">
        <v>1</v>
      </c>
      <c r="V21" s="80">
        <f>T21*U21</f>
        <v>12</v>
      </c>
      <c r="W21" s="99" t="s">
        <v>53</v>
      </c>
    </row>
    <row r="22" spans="2:23" ht="15.75" thickBot="1" x14ac:dyDescent="0.3">
      <c r="B22" s="91"/>
      <c r="C22" s="92"/>
      <c r="D22" s="92"/>
      <c r="E22" s="93"/>
      <c r="Q22" s="82" t="s">
        <v>0</v>
      </c>
      <c r="R22" s="83"/>
      <c r="S22" s="83"/>
      <c r="T22" s="83"/>
      <c r="U22" s="83"/>
      <c r="V22" s="101">
        <f>SUM(V18:V21)</f>
        <v>104</v>
      </c>
      <c r="W22" s="19">
        <f>V22*6</f>
        <v>624</v>
      </c>
    </row>
    <row r="23" spans="2:23" ht="15.75" thickBot="1" x14ac:dyDescent="0.3">
      <c r="B23" s="5"/>
      <c r="C23" s="6"/>
      <c r="D23" s="6"/>
      <c r="E23" s="7"/>
      <c r="H23" s="89" t="s">
        <v>19</v>
      </c>
      <c r="I23" s="90"/>
    </row>
    <row r="24" spans="2:23" ht="15.75" thickBot="1" x14ac:dyDescent="0.3">
      <c r="B24" s="9"/>
      <c r="C24" s="71"/>
      <c r="D24" s="50"/>
      <c r="E24" s="51"/>
      <c r="H24" s="19" t="str">
        <f>H10</f>
        <v xml:space="preserve">Costo del personal </v>
      </c>
      <c r="I24" s="28">
        <f>SUM(I21+I14)</f>
        <v>80714.399999999994</v>
      </c>
    </row>
    <row r="25" spans="2:23" ht="13.5" thickBot="1" x14ac:dyDescent="0.25">
      <c r="B25" s="11"/>
      <c r="C25" s="12"/>
      <c r="D25" s="52"/>
      <c r="E25" s="53"/>
      <c r="H25" s="19" t="str">
        <f>K2</f>
        <v>Recursos Varios</v>
      </c>
      <c r="I25" s="28">
        <f>L14</f>
        <v>3292</v>
      </c>
      <c r="K25" s="29" t="s">
        <v>8</v>
      </c>
      <c r="L25" s="61">
        <f>C7</f>
        <v>3000000</v>
      </c>
      <c r="N25" s="54" t="s">
        <v>0</v>
      </c>
      <c r="O25" s="46">
        <f>O11</f>
        <v>0</v>
      </c>
    </row>
    <row r="26" spans="2:23" ht="13.5" thickBot="1" x14ac:dyDescent="0.25">
      <c r="B26" s="14"/>
      <c r="C26" s="14"/>
      <c r="D26" s="55"/>
      <c r="E26" s="51"/>
      <c r="H26" s="54" t="s">
        <v>0</v>
      </c>
      <c r="I26" s="60">
        <f>SUM(I24:I25)</f>
        <v>84006.399999999994</v>
      </c>
      <c r="K26" s="62"/>
    </row>
    <row r="27" spans="2:23" ht="13.5" thickBot="1" x14ac:dyDescent="0.25">
      <c r="B27" s="14"/>
      <c r="C27" s="14"/>
      <c r="D27" s="55"/>
      <c r="E27" s="51"/>
      <c r="K27" s="29" t="s">
        <v>25</v>
      </c>
      <c r="L27" s="63">
        <v>0.35</v>
      </c>
    </row>
    <row r="28" spans="2:23" ht="13.5" thickBot="1" x14ac:dyDescent="0.25">
      <c r="B28" s="16"/>
      <c r="C28" s="14"/>
      <c r="D28" s="56"/>
      <c r="E28" s="57"/>
    </row>
    <row r="29" spans="2:23" ht="13.5" thickBot="1" x14ac:dyDescent="0.25"/>
    <row r="30" spans="2:23" ht="13.5" thickBot="1" x14ac:dyDescent="0.25">
      <c r="B30" s="91"/>
      <c r="C30" s="92"/>
      <c r="D30" s="92"/>
      <c r="E30" s="93"/>
      <c r="L30" s="20"/>
    </row>
    <row r="31" spans="2:23" ht="13.5" thickBot="1" x14ac:dyDescent="0.25">
      <c r="B31" s="5"/>
      <c r="C31" s="6"/>
      <c r="D31" s="6"/>
      <c r="E31" s="7"/>
      <c r="L31" s="20"/>
    </row>
    <row r="32" spans="2:23" ht="15" x14ac:dyDescent="0.25">
      <c r="B32" s="9"/>
      <c r="C32" s="71"/>
      <c r="D32" s="50"/>
      <c r="E32" s="51"/>
      <c r="H32" s="64" t="s">
        <v>29</v>
      </c>
      <c r="L32" s="20"/>
    </row>
    <row r="33" spans="2:14" ht="13.5" thickBot="1" x14ac:dyDescent="0.25">
      <c r="B33" s="11"/>
      <c r="C33" s="12"/>
      <c r="D33" s="52"/>
      <c r="E33" s="53"/>
      <c r="H33" s="65">
        <v>0.15</v>
      </c>
      <c r="I33" s="28">
        <f>(I26*H33)+I26</f>
        <v>96607.359999999986</v>
      </c>
      <c r="L33" s="20"/>
    </row>
    <row r="34" spans="2:14" x14ac:dyDescent="0.2">
      <c r="B34" s="14"/>
      <c r="C34" s="14"/>
      <c r="D34" s="55"/>
      <c r="E34" s="51"/>
      <c r="H34" s="54"/>
      <c r="I34" s="69"/>
      <c r="L34" s="20"/>
    </row>
    <row r="35" spans="2:14" ht="13.5" thickBot="1" x14ac:dyDescent="0.25">
      <c r="B35" s="14"/>
      <c r="C35" s="14"/>
      <c r="D35" s="55"/>
      <c r="E35" s="51"/>
    </row>
    <row r="36" spans="2:14" ht="15.75" thickBot="1" x14ac:dyDescent="0.3">
      <c r="B36" s="16"/>
      <c r="C36" s="14"/>
      <c r="D36" s="56"/>
      <c r="E36" s="57"/>
      <c r="H36" s="94" t="s">
        <v>23</v>
      </c>
      <c r="I36" s="95"/>
      <c r="L36" s="20"/>
      <c r="N36" s="20"/>
    </row>
    <row r="37" spans="2:14" x14ac:dyDescent="0.2">
      <c r="H37" s="27" t="str">
        <f>H23</f>
        <v>Total Costo operativo</v>
      </c>
      <c r="I37" s="22">
        <f>I26</f>
        <v>84006.399999999994</v>
      </c>
      <c r="J37" s="32"/>
    </row>
    <row r="38" spans="2:14" ht="13.5" thickBot="1" x14ac:dyDescent="0.25">
      <c r="H38" s="21" t="s">
        <v>24</v>
      </c>
      <c r="I38" s="23">
        <f>I37*L27</f>
        <v>29402.239999999994</v>
      </c>
      <c r="L38" s="20"/>
    </row>
    <row r="39" spans="2:14" ht="13.5" thickBot="1" x14ac:dyDescent="0.25"/>
    <row r="40" spans="2:14" ht="13.5" thickBot="1" x14ac:dyDescent="0.25">
      <c r="H40" s="26" t="s">
        <v>26</v>
      </c>
      <c r="I40" s="31">
        <f>(I37+L18)/L25</f>
        <v>3.1782421333333331E-2</v>
      </c>
    </row>
    <row r="41" spans="2:14" ht="13.5" thickBot="1" x14ac:dyDescent="0.25"/>
    <row r="42" spans="2:14" ht="13.5" thickBot="1" x14ac:dyDescent="0.25">
      <c r="H42" s="26" t="s">
        <v>27</v>
      </c>
      <c r="I42" s="31">
        <f>(I37+I38+L18)/L25</f>
        <v>4.1583167999999997E-2</v>
      </c>
    </row>
  </sheetData>
  <mergeCells count="12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  <mergeCell ref="B30:E3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8"/>
  <sheetViews>
    <sheetView workbookViewId="0">
      <selection activeCell="B3" sqref="B3:G8"/>
    </sheetView>
  </sheetViews>
  <sheetFormatPr baseColWidth="10" defaultRowHeight="15" x14ac:dyDescent="0.25"/>
  <cols>
    <col min="2" max="2" width="17.140625" customWidth="1"/>
    <col min="5" max="5" width="15.28515625" customWidth="1"/>
  </cols>
  <sheetData>
    <row r="3" spans="2:7" x14ac:dyDescent="0.25">
      <c r="B3" s="76" t="s">
        <v>34</v>
      </c>
      <c r="C3" s="77" t="s">
        <v>35</v>
      </c>
      <c r="D3" s="77" t="s">
        <v>36</v>
      </c>
      <c r="E3" s="77" t="s">
        <v>0</v>
      </c>
      <c r="F3" s="77" t="s">
        <v>37</v>
      </c>
      <c r="G3" s="77" t="s">
        <v>0</v>
      </c>
    </row>
    <row r="4" spans="2:7" x14ac:dyDescent="0.25">
      <c r="B4" s="75" t="s">
        <v>38</v>
      </c>
      <c r="C4" s="79">
        <v>22</v>
      </c>
      <c r="D4" s="79">
        <v>25</v>
      </c>
      <c r="E4" s="79">
        <f>C4*D4</f>
        <v>550</v>
      </c>
      <c r="F4" s="79">
        <v>4</v>
      </c>
      <c r="G4" s="79">
        <f>E4*F4</f>
        <v>2200</v>
      </c>
    </row>
    <row r="5" spans="2:7" x14ac:dyDescent="0.25">
      <c r="B5" s="75" t="s">
        <v>39</v>
      </c>
      <c r="C5" s="79">
        <v>22</v>
      </c>
      <c r="D5" s="79">
        <v>15</v>
      </c>
      <c r="E5" s="79">
        <v>330</v>
      </c>
      <c r="F5" s="79">
        <v>4</v>
      </c>
      <c r="G5" s="79">
        <f t="shared" ref="G5:G7" si="0">E5*F5</f>
        <v>1320</v>
      </c>
    </row>
    <row r="6" spans="2:7" x14ac:dyDescent="0.25">
      <c r="B6" s="78" t="s">
        <v>40</v>
      </c>
      <c r="C6" s="80">
        <v>22</v>
      </c>
      <c r="D6" s="80">
        <v>6</v>
      </c>
      <c r="E6" s="80">
        <v>132</v>
      </c>
      <c r="F6" s="80">
        <v>4</v>
      </c>
      <c r="G6" s="80">
        <f t="shared" si="0"/>
        <v>528</v>
      </c>
    </row>
    <row r="7" spans="2:7" x14ac:dyDescent="0.25">
      <c r="B7" s="75" t="s">
        <v>41</v>
      </c>
      <c r="C7" s="79"/>
      <c r="D7" s="79">
        <v>10</v>
      </c>
      <c r="E7" s="79">
        <v>10</v>
      </c>
      <c r="F7" s="79">
        <v>4</v>
      </c>
      <c r="G7" s="80">
        <f t="shared" si="0"/>
        <v>40</v>
      </c>
    </row>
    <row r="8" spans="2:7" ht="15.75" thickBot="1" x14ac:dyDescent="0.3">
      <c r="B8" s="82" t="s">
        <v>0</v>
      </c>
      <c r="C8" s="83"/>
      <c r="D8" s="83"/>
      <c r="E8" s="83"/>
      <c r="F8" s="83"/>
      <c r="G8" s="84">
        <f>SUM(G4:G7)</f>
        <v>4088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Actualizacion de Costos</vt:lpstr>
      <vt:lpstr>Hoja3</vt:lpstr>
      <vt:lpstr>Hoja1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2012-05-11T14:26:49Z</cp:lastPrinted>
  <dcterms:created xsi:type="dcterms:W3CDTF">2009-04-21T01:08:50Z</dcterms:created>
  <dcterms:modified xsi:type="dcterms:W3CDTF">2016-12-12T18:46:21Z</dcterms:modified>
</cp:coreProperties>
</file>